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ranklintempleton-my.sharepoint.com/personal/corina_ionescu_franklintempleton_com/Documents/Desktop/"/>
    </mc:Choice>
  </mc:AlternateContent>
  <xr:revisionPtr revIDLastSave="11" documentId="8_{98E37594-6763-485D-AA68-A92B34ECC6C2}" xr6:coauthVersionLast="47" xr6:coauthVersionMax="47" xr10:uidLastSave="{0A438CE9-BD6F-4351-8BA8-D9C400C91726}"/>
  <bookViews>
    <workbookView xWindow="-120" yWindow="-120" windowWidth="29040" windowHeight="17520" xr2:uid="{9668E0A0-C299-43D1-86AB-3D72914F9AD8}"/>
  </bookViews>
  <sheets>
    <sheet name="30 June 2026" sheetId="1" r:id="rId1"/>
  </sheets>
  <definedNames>
    <definedName name="_xlnm._FilterDatabase" localSheetId="0" hidden="1">'30 June 2026'!$B$243:$K$260</definedName>
    <definedName name="AS2DocOpenMode" hidden="1">"AS2DocumentEdit"</definedName>
    <definedName name="CODAIP">#REF!</definedName>
    <definedName name="Directory">#REF!</definedName>
    <definedName name="Drive">#REF!</definedName>
    <definedName name="FONPRO">#REF!</definedName>
    <definedName name="FXReval_Tolerence">#REF!</definedName>
    <definedName name="GMAX">#REF!</definedName>
    <definedName name="Interest_Tolerence">#REF!</definedName>
    <definedName name="OutputReport">#REF!</definedName>
    <definedName name="Report">#REF!</definedName>
    <definedName name="TextRefCopy1">#REF!</definedName>
    <definedName name="TextRefCopy10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10</definedName>
    <definedName name="wai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72" i="1" l="1"/>
  <c r="H372" i="1"/>
  <c r="I372" i="1"/>
  <c r="G321" i="1"/>
  <c r="E321" i="1"/>
  <c r="H320" i="1"/>
  <c r="H319" i="1"/>
  <c r="H318" i="1"/>
  <c r="H317" i="1"/>
  <c r="J321" i="1"/>
  <c r="G50" i="1" s="1"/>
  <c r="G49" i="1" s="1"/>
  <c r="G48" i="1" s="1"/>
  <c r="H316" i="1"/>
  <c r="H321" i="1" s="1"/>
  <c r="G62" i="1"/>
  <c r="G61" i="1"/>
  <c r="C300" i="1"/>
  <c r="H44" i="1"/>
  <c r="N276" i="1"/>
  <c r="M276" i="1"/>
  <c r="G44" i="1" s="1"/>
  <c r="I271" i="1"/>
  <c r="F271" i="1"/>
  <c r="H271" i="1"/>
  <c r="I262" i="1"/>
  <c r="G42" i="1" s="1"/>
  <c r="G41" i="1" s="1"/>
  <c r="F262" i="1"/>
  <c r="H262" i="1"/>
  <c r="H42" i="1" s="1"/>
  <c r="H41" i="1" s="1"/>
  <c r="H147" i="1"/>
  <c r="K147" i="1"/>
  <c r="G15" i="1" s="1"/>
  <c r="J147" i="1"/>
  <c r="H15" i="1" s="1"/>
  <c r="H139" i="1"/>
  <c r="K139" i="1"/>
  <c r="G14" i="1" s="1"/>
  <c r="J139" i="1"/>
  <c r="H14" i="1" s="1"/>
  <c r="E128" i="1"/>
  <c r="E127" i="1"/>
  <c r="C126" i="1"/>
  <c r="E126" i="1" s="1"/>
  <c r="E125" i="1"/>
  <c r="E124" i="1"/>
  <c r="E123" i="1"/>
  <c r="E122" i="1"/>
  <c r="E121" i="1"/>
  <c r="K112" i="1"/>
  <c r="K110" i="1"/>
  <c r="K109" i="1"/>
  <c r="K107" i="1"/>
  <c r="K106" i="1"/>
  <c r="K105" i="1"/>
  <c r="K104" i="1"/>
  <c r="K103" i="1"/>
  <c r="K102" i="1"/>
  <c r="K101" i="1"/>
  <c r="K100" i="1"/>
  <c r="K99" i="1"/>
  <c r="K97" i="1"/>
  <c r="K95" i="1"/>
  <c r="K94" i="1"/>
  <c r="K93" i="1"/>
  <c r="K91" i="1"/>
  <c r="K90" i="1"/>
  <c r="K88" i="1"/>
  <c r="K87" i="1"/>
  <c r="K86" i="1"/>
  <c r="K85" i="1"/>
  <c r="K82" i="1"/>
  <c r="K81" i="1"/>
  <c r="K80" i="1"/>
  <c r="K79" i="1"/>
  <c r="K77" i="1"/>
  <c r="K75" i="1"/>
  <c r="K74" i="1"/>
  <c r="K73" i="1"/>
  <c r="K72" i="1"/>
  <c r="J70" i="1"/>
  <c r="K69" i="1"/>
  <c r="K68" i="1"/>
  <c r="K67" i="1"/>
  <c r="K66" i="1" s="1"/>
  <c r="J67" i="1"/>
  <c r="J66" i="1" s="1"/>
  <c r="I66" i="1"/>
  <c r="K65" i="1"/>
  <c r="I65" i="1"/>
  <c r="K64" i="1"/>
  <c r="J63" i="1"/>
  <c r="K63" i="1" s="1"/>
  <c r="H63" i="1"/>
  <c r="G63" i="1"/>
  <c r="J61" i="1"/>
  <c r="K61" i="1" s="1"/>
  <c r="K57" i="1"/>
  <c r="K56" i="1"/>
  <c r="K55" i="1"/>
  <c r="K54" i="1"/>
  <c r="K53" i="1"/>
  <c r="K52" i="1"/>
  <c r="K51" i="1"/>
  <c r="K47" i="1"/>
  <c r="K46" i="1"/>
  <c r="K45" i="1"/>
  <c r="K44" i="1"/>
  <c r="J44" i="1"/>
  <c r="K43" i="1"/>
  <c r="J42" i="1"/>
  <c r="K42" i="1" s="1"/>
  <c r="K41" i="1" s="1"/>
  <c r="K40" i="1"/>
  <c r="K39" i="1"/>
  <c r="K38" i="1"/>
  <c r="K37" i="1"/>
  <c r="K36" i="1"/>
  <c r="K35" i="1"/>
  <c r="K31" i="1" s="1"/>
  <c r="K34" i="1"/>
  <c r="K33" i="1"/>
  <c r="K32" i="1"/>
  <c r="J31" i="1"/>
  <c r="H31" i="1"/>
  <c r="G31" i="1"/>
  <c r="K30" i="1"/>
  <c r="K29" i="1"/>
  <c r="K28" i="1"/>
  <c r="K27" i="1"/>
  <c r="K26" i="1"/>
  <c r="K22" i="1" s="1"/>
  <c r="K25" i="1"/>
  <c r="K24" i="1"/>
  <c r="K23" i="1"/>
  <c r="J22" i="1"/>
  <c r="H22" i="1"/>
  <c r="G22" i="1"/>
  <c r="K21" i="1"/>
  <c r="K20" i="1"/>
  <c r="K19" i="1"/>
  <c r="K18" i="1"/>
  <c r="K17" i="1"/>
  <c r="K16" i="1"/>
  <c r="J15" i="1"/>
  <c r="K15" i="1" s="1"/>
  <c r="J14" i="1"/>
  <c r="J13" i="1" s="1"/>
  <c r="J12" i="1" s="1"/>
  <c r="Q4" i="1"/>
  <c r="J50" i="1" l="1"/>
  <c r="K98" i="1"/>
  <c r="G13" i="1"/>
  <c r="G12" i="1" s="1"/>
  <c r="H310" i="1"/>
  <c r="G60" i="1"/>
  <c r="H13" i="1"/>
  <c r="H12" i="1" s="1"/>
  <c r="J59" i="1"/>
  <c r="D307" i="1"/>
  <c r="I60" i="1" s="1"/>
  <c r="J98" i="1"/>
  <c r="J83" i="1" s="1"/>
  <c r="K14" i="1"/>
  <c r="K13" i="1" s="1"/>
  <c r="K12" i="1" s="1"/>
  <c r="J89" i="1"/>
  <c r="J108" i="1"/>
  <c r="J62" i="1"/>
  <c r="K62" i="1" s="1"/>
  <c r="K71" i="1"/>
  <c r="K70" i="1" s="1"/>
  <c r="D308" i="1"/>
  <c r="I61" i="1" s="1"/>
  <c r="K76" i="1"/>
  <c r="H98" i="1"/>
  <c r="E300" i="1"/>
  <c r="G59" i="1" s="1"/>
  <c r="G58" i="1" s="1"/>
  <c r="H61" i="1"/>
  <c r="J41" i="1"/>
  <c r="J60" i="1"/>
  <c r="K60" i="1" s="1"/>
  <c r="J78" i="1"/>
  <c r="K84" i="1"/>
  <c r="K96" i="1"/>
  <c r="K111" i="1"/>
  <c r="D300" i="1"/>
  <c r="H59" i="1" s="1"/>
  <c r="D309" i="1"/>
  <c r="I62" i="1" s="1"/>
  <c r="H62" i="1"/>
  <c r="I321" i="1"/>
  <c r="H50" i="1" s="1"/>
  <c r="H49" i="1" s="1"/>
  <c r="H48" i="1" s="1"/>
  <c r="F310" i="1"/>
  <c r="D395" i="1" s="1"/>
  <c r="G83" i="1" l="1"/>
  <c r="G70" i="1"/>
  <c r="G11" i="1"/>
  <c r="K78" i="1"/>
  <c r="J58" i="1"/>
  <c r="K59" i="1"/>
  <c r="K58" i="1" s="1"/>
  <c r="K108" i="1"/>
  <c r="K50" i="1"/>
  <c r="K49" i="1" s="1"/>
  <c r="K48" i="1" s="1"/>
  <c r="J49" i="1"/>
  <c r="J48" i="1" s="1"/>
  <c r="K83" i="1"/>
  <c r="K89" i="1"/>
  <c r="H83" i="1"/>
  <c r="G98" i="1"/>
  <c r="H70" i="1"/>
  <c r="G310" i="1"/>
  <c r="H60" i="1"/>
  <c r="H58" i="1" s="1"/>
  <c r="H11" i="1" s="1"/>
  <c r="H114" i="1" l="1"/>
  <c r="G114" i="1"/>
  <c r="J11" i="1"/>
  <c r="K11" i="1" l="1"/>
  <c r="J114" i="1"/>
  <c r="K114" i="1" l="1"/>
</calcChain>
</file>

<file path=xl/sharedStrings.xml><?xml version="1.0" encoding="utf-8"?>
<sst xmlns="http://schemas.openxmlformats.org/spreadsheetml/2006/main" count="459" uniqueCount="307">
  <si>
    <t>FSA Annex 11 - Statement of Assets and Obligations and the Detailed Statement of Investments</t>
  </si>
  <si>
    <t xml:space="preserve">Fund Administrator: </t>
  </si>
  <si>
    <t>Franklin Templeton International Services S.à r.l.</t>
  </si>
  <si>
    <t xml:space="preserve">Administrator Code: </t>
  </si>
  <si>
    <t>PJM07.1AFIASMDLUX0037</t>
  </si>
  <si>
    <t xml:space="preserve">Fund: </t>
  </si>
  <si>
    <t>Fondul Proprietatea SA</t>
  </si>
  <si>
    <t xml:space="preserve">Fund Code: </t>
  </si>
  <si>
    <t>PJR09FIAIR/400018</t>
  </si>
  <si>
    <t>Reporting date:</t>
  </si>
  <si>
    <t>Item</t>
  </si>
  <si>
    <t xml:space="preserve">Differences </t>
  </si>
  <si>
    <t>% of the net asset</t>
  </si>
  <si>
    <t>% of the total asset</t>
  </si>
  <si>
    <t>Currency</t>
  </si>
  <si>
    <t>Total RON</t>
  </si>
  <si>
    <t>RON</t>
  </si>
  <si>
    <t>I.</t>
  </si>
  <si>
    <t>Total assets</t>
  </si>
  <si>
    <t>Securities and money market instruments, out of which:</t>
  </si>
  <si>
    <t>securities and money market instruments admitted or traded on a regulated market from Romania, out of which:</t>
  </si>
  <si>
    <t>1.1.1 listed shares traded in the last 30 trading days</t>
  </si>
  <si>
    <t>1.1.2 listed shares not traded in the last 30 trading days</t>
  </si>
  <si>
    <t>1.1.3 other similar securities</t>
  </si>
  <si>
    <t>1.1.4 bonds</t>
  </si>
  <si>
    <t>1.1.5 other title debts</t>
  </si>
  <si>
    <t>1.1.6 other securities</t>
  </si>
  <si>
    <t>1.1.7 money market instruments</t>
  </si>
  <si>
    <t>1.1.8 allotment rights admitted at trading</t>
  </si>
  <si>
    <t>Securities and money market instruments admitted or traded on a regulated market from a member state, out of which:</t>
  </si>
  <si>
    <t>1.2.1 listed shares traded in the last 30 trading days</t>
  </si>
  <si>
    <t>1.2.2 listed shares not traded in the last 30 trading days</t>
  </si>
  <si>
    <t>1.2.3 other similar securities</t>
  </si>
  <si>
    <t>1.2.4 bonds</t>
  </si>
  <si>
    <t>1.2.5 other title debts</t>
  </si>
  <si>
    <t>1.2.6 other securities</t>
  </si>
  <si>
    <t>1.2.7 money market instruments</t>
  </si>
  <si>
    <t>1.2.8 allotment rights admitted at trading</t>
  </si>
  <si>
    <t>Securities and money market instruments admitted on a stock exchange from a state not a member or negotiates on another regulated market from a state not a member, that operates on a regular basis and is recognized and opened to the public, approved by the Financial Supervisory Authority  (FSA), out of which:</t>
  </si>
  <si>
    <t>1.3.1 listed shares traded in the last 30 trading days</t>
  </si>
  <si>
    <t>1.3.2 listed shares not traded in the last 30 trading days</t>
  </si>
  <si>
    <t>1.3.3 other similar securities</t>
  </si>
  <si>
    <t>1.3.4 bonds</t>
  </si>
  <si>
    <t>1.3.5 other title debts</t>
  </si>
  <si>
    <t>1.3.6 other securities</t>
  </si>
  <si>
    <t>1.3.7 money market instruments</t>
  </si>
  <si>
    <t>1.3.8 allotment rights admitted at trading</t>
  </si>
  <si>
    <t>New issued securities</t>
  </si>
  <si>
    <t xml:space="preserve">Other securities and money market instruments mentioned in art. 83 paragraph (1) letter a) of the O.U.G. no. 32 / 2012 of which: </t>
  </si>
  <si>
    <t>- shares not admitted at trading</t>
  </si>
  <si>
    <t>- redeemed debentures</t>
  </si>
  <si>
    <t>- unlisted bonds</t>
  </si>
  <si>
    <t xml:space="preserve">- allotment rights not admitted at trading </t>
  </si>
  <si>
    <t xml:space="preserve">- rights not admitted at trading </t>
  </si>
  <si>
    <t xml:space="preserve">- other financial instruments </t>
  </si>
  <si>
    <t>Bank deposits, out of which:</t>
  </si>
  <si>
    <t>bank deposits made with credit institutions from Romania</t>
  </si>
  <si>
    <t>- in RON</t>
  </si>
  <si>
    <t>bank deposits made with credit institutions from an EU state</t>
  </si>
  <si>
    <t xml:space="preserve">Bank deposits made with credit institutions from an non-EU state </t>
  </si>
  <si>
    <t>Derivatives financial instruments traded on a regulated market, out of which:</t>
  </si>
  <si>
    <t>derivatives financial instruments traded on a regulated market from Romania (forward, futures and options, swaps, etc)</t>
  </si>
  <si>
    <t>derivatives financial instruments traded on a regulated market from a EU state (forward, futures and options, swaps, etc)</t>
  </si>
  <si>
    <t>derivatives financial instruments traded on a regulated market from a non-EU state (forward, futures and options, swaps, etc)</t>
  </si>
  <si>
    <t>derivatives financial instruments traded on a regulated market (forward, futures and options, swaps, etc)</t>
  </si>
  <si>
    <t>Current accounts and petty cash, out of which:</t>
  </si>
  <si>
    <t>- in EUR</t>
  </si>
  <si>
    <t>- in GBP</t>
  </si>
  <si>
    <t>- in USD</t>
  </si>
  <si>
    <t xml:space="preserve">Money market instruments, other than those traded on a regulated market, according to art. 82 letter g) of the O.U.G. no. 32/2012, out of which: </t>
  </si>
  <si>
    <t>-treasury bills with original maturities of less than 1 year</t>
  </si>
  <si>
    <t>Participation titles of F.I.A./O.P.C.V.M.</t>
  </si>
  <si>
    <t>Dividends or other receivable rights</t>
  </si>
  <si>
    <t>Other assets out of which:</t>
  </si>
  <si>
    <t>- guarantee deposited to the broker for the buyback tender offer</t>
  </si>
  <si>
    <t>- receivables related to the cash contributions to the share capital increases performed by portfolio companies</t>
  </si>
  <si>
    <t>- receivables related to transactions under settlement</t>
  </si>
  <si>
    <t>- tax on dividends to be recovered from the State Budget</t>
  </si>
  <si>
    <t>- intangible assets</t>
  </si>
  <si>
    <t>- advance payments for intangible assets</t>
  </si>
  <si>
    <t>- other receivables</t>
  </si>
  <si>
    <t>- prepaid expenses</t>
  </si>
  <si>
    <t>II</t>
  </si>
  <si>
    <t>Total liabilities</t>
  </si>
  <si>
    <t>Liabilities in relation with the payments of fees due to the A.F.I.A.</t>
  </si>
  <si>
    <t>Liabilities related to the fees payable to the depositary bank</t>
  </si>
  <si>
    <t>Liabilities related to the fees payable to intermediaries</t>
  </si>
  <si>
    <t>Liabilities related to commissions and other bank services</t>
  </si>
  <si>
    <t>Interest payable</t>
  </si>
  <si>
    <t>Issuance expense</t>
  </si>
  <si>
    <t>Liabilities in relation with the fees/commissions to FSA</t>
  </si>
  <si>
    <t>Audit fees</t>
  </si>
  <si>
    <t>Other Liabilities, out of which:</t>
  </si>
  <si>
    <t xml:space="preserve">- short term credit facility </t>
  </si>
  <si>
    <t>- liabilities to the Fund's shareholders related to the dividend distribution</t>
  </si>
  <si>
    <t>- liabilities related to the return of capital</t>
  </si>
  <si>
    <t>- liabilities related to Government securities under settlement</t>
  </si>
  <si>
    <t xml:space="preserve">- provisions </t>
  </si>
  <si>
    <t>- remunerations and related contributions</t>
  </si>
  <si>
    <t>- VAT payable to State Budget</t>
  </si>
  <si>
    <t>- tax on dividends payable to State Budget</t>
  </si>
  <si>
    <t>- other liabilities out of which:</t>
  </si>
  <si>
    <t>Payables related to buybacks under settlement</t>
  </si>
  <si>
    <t>Other liabilities</t>
  </si>
  <si>
    <t>III</t>
  </si>
  <si>
    <t>Net Asset Value (I - II)</t>
  </si>
  <si>
    <t>Unitary Net Asset Value</t>
  </si>
  <si>
    <t>Differences</t>
  </si>
  <si>
    <t>Net Asset Value</t>
  </si>
  <si>
    <t>Number of outstanding shares, out of which:</t>
  </si>
  <si>
    <t xml:space="preserve">Individuals </t>
  </si>
  <si>
    <t>Companies</t>
  </si>
  <si>
    <t>Unitary net asset value</t>
  </si>
  <si>
    <t>Number of shareholders, out of which:</t>
  </si>
  <si>
    <t>DETAILED STATEMENT OF INVESTMENTS AS AT 30 June 2026</t>
  </si>
  <si>
    <t>1. Securities admited or traded on a regulated market in Romania, out of which:</t>
  </si>
  <si>
    <t>1.1 Listed shares traded in the last 30  trading days (working days)</t>
  </si>
  <si>
    <t>Issuer</t>
  </si>
  <si>
    <t>Symbol</t>
  </si>
  <si>
    <t>Date of the last trading session</t>
  </si>
  <si>
    <t>No of shares held</t>
  </si>
  <si>
    <t>Nominal value</t>
  </si>
  <si>
    <t>Share value</t>
  </si>
  <si>
    <t>Total value</t>
  </si>
  <si>
    <t>Stake in the issuer's capital</t>
  </si>
  <si>
    <t>Stake in Fondul Proprietatea total assets</t>
  </si>
  <si>
    <t>Stake in Fondul Proprietatea net asset</t>
  </si>
  <si>
    <t>Valuation method</t>
  </si>
  <si>
    <t>Alro SA</t>
  </si>
  <si>
    <t>ALR</t>
  </si>
  <si>
    <t>Closing Price</t>
  </si>
  <si>
    <t>IOR SA</t>
  </si>
  <si>
    <t>IORB</t>
  </si>
  <si>
    <t>Reference price (Closing Price)</t>
  </si>
  <si>
    <t>Total</t>
  </si>
  <si>
    <t>1.2. Shares not traded in the last 30 trading days (working days)</t>
  </si>
  <si>
    <t>ALCOM SA TIMISOARA</t>
  </si>
  <si>
    <t>ALCQ</t>
  </si>
  <si>
    <t>Value based on the valuation report as at 31 October 2025 (applying the income approach using the discounted cash flow method)</t>
  </si>
  <si>
    <t>MECON SA</t>
  </si>
  <si>
    <t>MECP</t>
  </si>
  <si>
    <t>Value based on the valuation report as at 30 June 2025 (applying the asset-based approach)</t>
  </si>
  <si>
    <t>ROMAERO SA</t>
  </si>
  <si>
    <t>RORX</t>
  </si>
  <si>
    <t>Valued at zero (insolvency)</t>
  </si>
  <si>
    <t>1.3. Shares not traded in the last 30 trading days (working days) for which the financial statements are not obtained within 90 days from the legal filing dates</t>
  </si>
  <si>
    <t>Not the case</t>
  </si>
  <si>
    <t>1.4. Allocation rights admitted to trading</t>
  </si>
  <si>
    <t>1.5. Preferred rights admitted to trading</t>
  </si>
  <si>
    <t>1.6. Bonds admitted to trading issued or guaranteed by local government authorities / corporate bonds</t>
  </si>
  <si>
    <t>1.7. Bonds admitted to trading issued or guaranteed by central government authorities</t>
  </si>
  <si>
    <t>1.8. Other securities admitted to trading on a regulated market</t>
  </si>
  <si>
    <t>1.9. Amounts under settlement related to the securities admitted or traded on a regulated market in Romania</t>
  </si>
  <si>
    <t>2. Securities admitted or traded on a regulated market from a member state of EU, out of which:</t>
  </si>
  <si>
    <t>2.1. Shares traded in the last 30 trading days (working days)</t>
  </si>
  <si>
    <t>2.2. Bonds admitted to trading issued or guaranteed by local public administration authorities, corporate bonds</t>
  </si>
  <si>
    <t>2.3. Bonds admitted to trading issued or guaranteed by central government authorities</t>
  </si>
  <si>
    <t>2.4. Other securities admitted to trading on a regulated market in other EU member state</t>
  </si>
  <si>
    <t>2.5. Amounts being settled for securities admitted to or traded on a regulated market in other EU member state</t>
  </si>
  <si>
    <t>3. Securities admitted or traded on a regulated market from a non-member state of EU</t>
  </si>
  <si>
    <t>3.1. Shares traded in the last 30 trading days (working days)</t>
  </si>
  <si>
    <t>3.2. Issued bonds admitted to trading or guaranteed by local government authorities, corporate bonds traded in the last 30 days (working days)</t>
  </si>
  <si>
    <t>3.3. Other securities admitted to trading on a regulated market in a non-member state of EU</t>
  </si>
  <si>
    <t>3.4. Amounts being settled for securities admitted to or traded on a regulated market in a non-member state of EU</t>
  </si>
  <si>
    <t>4. Money market instruments traded or listed on regulated markets in Romania</t>
  </si>
  <si>
    <t>Amounts being settled for money market instruments admitted or traded on a regulated market in Romania</t>
  </si>
  <si>
    <t>5. Money market instruments traded or listed on regulated markets from other EU member state</t>
  </si>
  <si>
    <t>Amounts under settlement related to money market instruments admitted or traded on a regulated market in another EU Member State</t>
  </si>
  <si>
    <t>6. Money market instruments traded or listed on regulated markets from a non-member state of EU</t>
  </si>
  <si>
    <t>Amounts under settlement related to money market instruments admitted or traded on a regulated market in a non-EU Member State</t>
  </si>
  <si>
    <t>7. Newly issued securities</t>
  </si>
  <si>
    <t>7.1. Newly issued shares</t>
  </si>
  <si>
    <t>7.2. Newly issued bonds</t>
  </si>
  <si>
    <t>7.3. Preferential rights (after registration with the Central Depository, prior to admission to trading)</t>
  </si>
  <si>
    <t xml:space="preserve">8. Other securities and money market instruments </t>
  </si>
  <si>
    <t xml:space="preserve">8.1 Other securities </t>
  </si>
  <si>
    <t>8.1.1. Shares not admitted to trading</t>
  </si>
  <si>
    <t>No. of shares held</t>
  </si>
  <si>
    <t>Stake in the issuer's capital %</t>
  </si>
  <si>
    <t>Company status</t>
  </si>
  <si>
    <t>Aeroportul International Mihail Kogalniceanu - Constanta SA</t>
  </si>
  <si>
    <t>Unlisted companies, in function</t>
  </si>
  <si>
    <t>Aeroportul International Timisoara - Traian Vuia SA</t>
  </si>
  <si>
    <t>Value based on the valuation report as at 31 August 2025 (applying the income approach using the discounted cash flow method)</t>
  </si>
  <si>
    <t>CN Administratia Canalelor Navigabile SA</t>
  </si>
  <si>
    <t>Value based on the valuation report as at 31 December 2025 (applying the income approach using the discounted cash flow method)</t>
  </si>
  <si>
    <t>CN Administratia Porturilor Dunarii Fluviale SA</t>
  </si>
  <si>
    <t>CN Administratia Porturilor Dunarii Maritime SA</t>
  </si>
  <si>
    <t>CN Administratia Porturilor Maritime SA</t>
  </si>
  <si>
    <t>Value based on the valuation report as at 31 May 2026 (applying the income approach using the discounted cash flow method)</t>
  </si>
  <si>
    <t>CN Aeroporturi Bucuresti SA</t>
  </si>
  <si>
    <t>Value based on the valuation report as at 31 May 2026 (applying the market comparison technique using comparable trading multiples for EV/EBITDA)</t>
  </si>
  <si>
    <t>Complexul Energetic Oltenia SA</t>
  </si>
  <si>
    <t>Plafar SA</t>
  </si>
  <si>
    <t>Priced at zero (lack of financial information needed to prepare a reliable valuation update)</t>
  </si>
  <si>
    <t>Posta Romana SA</t>
  </si>
  <si>
    <t>Value based on the valuation report as at 31 October 2025 (applying the market comparison technique using comparable trading multiples for price/Earnings)</t>
  </si>
  <si>
    <t>ROMPLUMB SA</t>
  </si>
  <si>
    <t>Bankruptcy</t>
  </si>
  <si>
    <t xml:space="preserve">Priced at zero </t>
  </si>
  <si>
    <t>Salubriserv SA</t>
  </si>
  <si>
    <t>Simtex SA</t>
  </si>
  <si>
    <t>Priced at zero</t>
  </si>
  <si>
    <t>Societatea Electrocentrale Craiova SA</t>
  </si>
  <si>
    <t>Insolvency</t>
  </si>
  <si>
    <t>Societatea Nationala a Sarii SA</t>
  </si>
  <si>
    <t>World Trade Center Bucuresti SA</t>
  </si>
  <si>
    <t>Zirom SA</t>
  </si>
  <si>
    <t>Value based on the valuation report as at 31 October 2025 updated based on 31 December 2025 financial information (applying the income approach using the discounted cash flow method)</t>
  </si>
  <si>
    <t>8.1.2. Shares traded under systems other than regulated markets</t>
  </si>
  <si>
    <t>8.1.3. Unlisted shares valued at zero value (no updated financial statements submitted to the Trade Register)</t>
  </si>
  <si>
    <t>World Trade Hotel SA</t>
  </si>
  <si>
    <t>8.1.4. Bonds not admitted to trading</t>
  </si>
  <si>
    <t>ISIN code</t>
  </si>
  <si>
    <t>No. of instruments</t>
  </si>
  <si>
    <t>Date of acquisition</t>
  </si>
  <si>
    <t>Coupon date</t>
  </si>
  <si>
    <t>Due Date</t>
  </si>
  <si>
    <t>Initial Value</t>
  </si>
  <si>
    <t>Daily interest</t>
  </si>
  <si>
    <t>Cumulated interest</t>
  </si>
  <si>
    <t>Cumulated discount/premium</t>
  </si>
  <si>
    <t>Market price / Reference composite price</t>
  </si>
  <si>
    <t>Current value</t>
  </si>
  <si>
    <t>Stake in total bonds issue</t>
  </si>
  <si>
    <t>ROXNS8ONSUB3</t>
  </si>
  <si>
    <t xml:space="preserve">- </t>
  </si>
  <si>
    <t>Fair value (reference composite price, including the cumulated interest)</t>
  </si>
  <si>
    <t>8.1.5. Amounts being settled for shares traded on systems other than regulated markets</t>
  </si>
  <si>
    <t>8.2. Other money market instruments mentioned in art. 83 paragraph (1) letter a) of the O.U.G. no. 32/2012</t>
  </si>
  <si>
    <t>Commercial papers</t>
  </si>
  <si>
    <t>9. Available cash in the current accounts and petty cash</t>
  </si>
  <si>
    <t>9.1. Available cash in the current accounts and petty cash in RON</t>
  </si>
  <si>
    <t>Bank</t>
  </si>
  <si>
    <t>BRD  Groupe Societe Generale*</t>
  </si>
  <si>
    <t>BRD  Groupe Societe Generale - amounts under settlement**</t>
  </si>
  <si>
    <t>Banca Comerciala Romana</t>
  </si>
  <si>
    <t>CITI Bank</t>
  </si>
  <si>
    <t>ING BANK</t>
  </si>
  <si>
    <t>Raiffeisen Bank</t>
  </si>
  <si>
    <t>Unicredit Tiriac Bank</t>
  </si>
  <si>
    <t>Petty cash</t>
  </si>
  <si>
    <t xml:space="preserve">*The amount held with BRD Groupe Societe Generale represents cash held in the distributions bank accounts which can only be used for payments to shareholders. </t>
  </si>
  <si>
    <t>**The amount under settelment according with the bank statement as at 30 June 2026</t>
  </si>
  <si>
    <t>9.2.  Available cash in the current accounts and petty cash in foreign currency</t>
  </si>
  <si>
    <t>NBR exchange rate</t>
  </si>
  <si>
    <t>Current value (in RON)</t>
  </si>
  <si>
    <t>BRD  Groupe Societe Generale</t>
  </si>
  <si>
    <t>EUR</t>
  </si>
  <si>
    <t>GBP</t>
  </si>
  <si>
    <t>USD</t>
  </si>
  <si>
    <t>10. Bank deposits by categories: within credit institutions from Romania / EU Member States / non-member EU states</t>
  </si>
  <si>
    <t>Bank deposits in RON</t>
  </si>
  <si>
    <t>Name of the bank</t>
  </si>
  <si>
    <t>Starting date</t>
  </si>
  <si>
    <t>Maturity date</t>
  </si>
  <si>
    <t>Initial value</t>
  </si>
  <si>
    <t>Cumulative interest</t>
  </si>
  <si>
    <t>Current value (RON)</t>
  </si>
  <si>
    <t>Stake in Fondul Proprietatea total asset</t>
  </si>
  <si>
    <t>Bank deposit value cumulated with the daily related interest for the period from starting date</t>
  </si>
  <si>
    <t xml:space="preserve">11. Derivative financial instruments traded on a regulated market </t>
  </si>
  <si>
    <t>11.1. Future contracts</t>
  </si>
  <si>
    <t>11.2. Options</t>
  </si>
  <si>
    <t>11.3. Amounts under settlement for derivative financial instruments traded on a regulated market</t>
  </si>
  <si>
    <t>12. Derivative financial instruments traded outside of the regulated markets</t>
  </si>
  <si>
    <t>12.1. Forward contract</t>
  </si>
  <si>
    <t>12.2. Swap contract</t>
  </si>
  <si>
    <t>12.3. Contracts for differences</t>
  </si>
  <si>
    <t>12.4. Other derivative contracts regarding securities, currencies, interest or profitability rates or other derivative instruments, financial indices or financial indicators / other derivative contracts regarding goods to be settled in cash or which may be settled in cash at the request of one of the parties</t>
  </si>
  <si>
    <t>4. Other derivative contracts regarding securities, currencies, interest or profitability rates or other derivative instruments, financial indices or financial indicators / other derivative contracts regarding goods to be settled in cash or which may be settled in cash at the request of one of the parties</t>
  </si>
  <si>
    <t>13. Money market instruments, other than those traded on a regulated market, according with art. 82 letter g) of the O.U.G. no. 32/2012</t>
  </si>
  <si>
    <t>14. Participation titles in the O.P.C.V.M. / AOPC</t>
  </si>
  <si>
    <t>14.1. Participation titles denominated in RON</t>
  </si>
  <si>
    <t>14.2. Participation titles denominated in foreign currency</t>
  </si>
  <si>
    <t>14.3. Amounts under settlement regarding participation titles denominated in RON</t>
  </si>
  <si>
    <t>14.4. Amounts under settlement regarding participation titles denominated in foreign currency</t>
  </si>
  <si>
    <t>15. Dividends or other receivable rights</t>
  </si>
  <si>
    <t>15.1. Dividends receivable</t>
  </si>
  <si>
    <t>Ex-dividend date</t>
  </si>
  <si>
    <t>Gross dividend</t>
  </si>
  <si>
    <t>Net dividend to be received</t>
  </si>
  <si>
    <t>AERB</t>
  </si>
  <si>
    <t>SNS</t>
  </si>
  <si>
    <t>15.2. Shares distributed without cash consideration</t>
  </si>
  <si>
    <t>15.3. Shares distributed with cash consideration</t>
  </si>
  <si>
    <t>15.4. The amount to be paid for shares distributed in exchange of cash consideration</t>
  </si>
  <si>
    <t xml:space="preserve">15.5. Preference rights non-tradable/non-transferable </t>
  </si>
  <si>
    <t>Evolution of the net asset and the net asset unitary value in the last 3 years</t>
  </si>
  <si>
    <t>Net Asset</t>
  </si>
  <si>
    <t>NAV/share</t>
  </si>
  <si>
    <t>Leverage of Fondul Proprietatea</t>
  </si>
  <si>
    <t>Method type</t>
  </si>
  <si>
    <t>Leverage level</t>
  </si>
  <si>
    <t>Exposure amount</t>
  </si>
  <si>
    <t>a) Gross method</t>
  </si>
  <si>
    <t>b) Commitment method</t>
  </si>
  <si>
    <t>Franklin Templeton International Services S.à r.l., in its capacity of alternative investment fund manager of Fondul Proprietatea SA</t>
  </si>
  <si>
    <t>BRD Groupe Societe Generale SA</t>
  </si>
  <si>
    <t>On behalf of Permanent representative</t>
  </si>
  <si>
    <t>Victor Strâmbei</t>
  </si>
  <si>
    <t>Manager Depositary Department</t>
  </si>
  <si>
    <t>……………………………………….…….</t>
  </si>
  <si>
    <t>……………………………………………………</t>
  </si>
  <si>
    <t>Marius Nechifor</t>
  </si>
  <si>
    <t>Compliance Officer</t>
  </si>
  <si>
    <t>Calin Metes, Portfolio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</si>
</sst>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[$-F800]dddd\,\ mmmm\ dd\,\ yyyy"/>
    <numFmt numFmtId="167" formatCode="#,##0.0000"/>
    <numFmt numFmtId="168" formatCode="_(* #,##0.0000_);_(* \(#,##0.0000\);_(* &quot;-&quot;??_);_(@_)"/>
    <numFmt numFmtId="169" formatCode="_([$EUR]\ * #,##0.00_);_([$EUR]\ * \(#,##0.00\);_([$EUR]\ * &quot;-&quot;??_);_(@_)"/>
    <numFmt numFmtId="170" formatCode="_([$GBP]\ * #,##0.00_);_([$GBP]\ * \(#,##0.00\);_([$GBP]\ * &quot;-&quot;??_);_(@_)"/>
    <numFmt numFmtId="171" formatCode="_([$USD]\ * #,##0.00_);_([$USD]\ * \(#,##0.00\);_([$USD]\ * &quot;-&quot;??_);_(@_)"/>
    <numFmt numFmtId="172" formatCode="_(* #,##0.00000_);_(* \(#,##0.00000\);_(* &quot;-&quot;??_);_(@_)"/>
    <numFmt numFmtId="173" formatCode="_(* #,##0.0_);_(* \(#,##0.0\);_(* &quot;-&quot;??_);_(@_)"/>
    <numFmt numFmtId="174" formatCode="_-* #,##0.00_-;\-* #,##0.00_-;_-* &quot;-&quot;??_-;_-@_-"/>
    <numFmt numFmtId="175" formatCode="_(* #,##0.000_);_(* \(#,##0.000\);_(* &quot;-&quot;??_);_(@_)"/>
    <numFmt numFmtId="176" formatCode="[$-809]dd\ mmmm\ yyyy;@"/>
    <numFmt numFmtId="177" formatCode="_-* #,##0.00\ _l_e_i_-;\-* #,##0.00\ _l_e_i_-;_-* &quot;-&quot;??\ _l_e_i_-;_-@_-"/>
    <numFmt numFmtId="178" formatCode="_-* #,##0\ _l_e_i_-;\-* #,##0\ _l_e_i_-;_-* &quot;-&quot;\ _l_e_i_-;_-@_-"/>
    <numFmt numFmtId="179" formatCode="0.000%"/>
    <numFmt numFmtId="180" formatCode="#,##0.00_ ;\-#,##0.00\ "/>
    <numFmt numFmtId="181" formatCode="0.0000"/>
    <numFmt numFmtId="182" formatCode="[$-409]dd\-mmm\-yy;@"/>
    <numFmt numFmtId="183" formatCode="#,##0.000"/>
    <numFmt numFmtId="184" formatCode="_([$RON]\ * #,##0.00_);_([$RON]\ * \(#,##0.00\);_([$RON]\ 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</font>
    <font>
      <b/>
      <sz val="8"/>
      <color rgb="FF000099"/>
      <name val="Arial"/>
      <family val="2"/>
    </font>
    <font>
      <b/>
      <sz val="8"/>
      <color theme="8" tint="-0.499984740745262"/>
      <name val="Arial"/>
      <family val="2"/>
    </font>
    <font>
      <b/>
      <sz val="8"/>
      <color rgb="FF004FA6"/>
      <name val="Arial"/>
      <family val="2"/>
    </font>
    <font>
      <sz val="8"/>
      <color theme="0"/>
      <name val="Arial"/>
      <family val="2"/>
    </font>
    <font>
      <sz val="8"/>
      <color theme="8" tint="-0.499984740745262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i/>
      <sz val="8"/>
      <color indexed="8"/>
      <name val="Arial"/>
      <family val="2"/>
    </font>
    <font>
      <b/>
      <sz val="8"/>
      <color rgb="FFFF0000"/>
      <name val="Arial"/>
      <family val="2"/>
    </font>
    <font>
      <i/>
      <sz val="8"/>
      <color theme="1"/>
      <name val="Arial"/>
      <family val="2"/>
    </font>
    <font>
      <b/>
      <sz val="10"/>
      <color rgb="FF000099"/>
      <name val="Arial"/>
      <family val="2"/>
    </font>
    <font>
      <b/>
      <sz val="10"/>
      <color theme="1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0"/>
      <color theme="1"/>
      <name val="Times New Roman"/>
      <family val="1"/>
    </font>
    <font>
      <b/>
      <sz val="10"/>
      <color rgb="FF004FA6"/>
      <name val="Arial"/>
      <family val="2"/>
    </font>
    <font>
      <sz val="8"/>
      <color indexed="64"/>
      <name val="Arial"/>
      <family val="2"/>
    </font>
    <font>
      <b/>
      <sz val="8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>
      <alignment vertical="top"/>
    </xf>
    <xf numFmtId="0" fontId="12" fillId="0" borderId="0"/>
    <xf numFmtId="0" fontId="12" fillId="0" borderId="0"/>
    <xf numFmtId="17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44">
    <xf numFmtId="0" fontId="0" fillId="0" borderId="0" xfId="0"/>
    <xf numFmtId="0" fontId="3" fillId="0" borderId="0" xfId="3" applyFont="1" applyAlignment="1">
      <alignment horizontal="left"/>
    </xf>
    <xf numFmtId="0" fontId="4" fillId="0" borderId="0" xfId="3" applyFont="1"/>
    <xf numFmtId="0" fontId="5" fillId="0" borderId="0" xfId="3" applyFont="1"/>
    <xf numFmtId="0" fontId="6" fillId="0" borderId="0" xfId="4" quotePrefix="1" applyFont="1" applyAlignment="1">
      <alignment vertical="top"/>
    </xf>
    <xf numFmtId="0" fontId="3" fillId="0" borderId="0" xfId="3" applyFont="1"/>
    <xf numFmtId="0" fontId="7" fillId="0" borderId="0" xfId="3" applyFont="1"/>
    <xf numFmtId="0" fontId="5" fillId="0" borderId="0" xfId="3" applyFont="1" applyAlignment="1">
      <alignment horizontal="left"/>
    </xf>
    <xf numFmtId="0" fontId="8" fillId="0" borderId="0" xfId="3" applyFont="1"/>
    <xf numFmtId="43" fontId="3" fillId="0" borderId="0" xfId="1" applyFont="1"/>
    <xf numFmtId="15" fontId="8" fillId="0" borderId="0" xfId="3" applyNumberFormat="1" applyFont="1" applyAlignment="1">
      <alignment horizontal="left"/>
    </xf>
    <xf numFmtId="164" fontId="3" fillId="0" borderId="0" xfId="1" applyNumberFormat="1" applyFont="1"/>
    <xf numFmtId="0" fontId="3" fillId="0" borderId="0" xfId="3" applyFont="1" applyAlignment="1">
      <alignment wrapText="1"/>
    </xf>
    <xf numFmtId="165" fontId="3" fillId="0" borderId="0" xfId="2" applyNumberFormat="1" applyFont="1"/>
    <xf numFmtId="43" fontId="3" fillId="0" borderId="0" xfId="3" applyNumberFormat="1" applyFont="1"/>
    <xf numFmtId="38" fontId="9" fillId="2" borderId="1" xfId="4" applyNumberFormat="1" applyFont="1" applyFill="1" applyBorder="1" applyAlignment="1">
      <alignment horizontal="center" vertical="center" wrapText="1"/>
    </xf>
    <xf numFmtId="38" fontId="9" fillId="2" borderId="2" xfId="4" applyNumberFormat="1" applyFont="1" applyFill="1" applyBorder="1" applyAlignment="1">
      <alignment horizontal="center" vertical="top" wrapText="1"/>
    </xf>
    <xf numFmtId="165" fontId="9" fillId="2" borderId="2" xfId="4" applyNumberFormat="1" applyFont="1" applyFill="1" applyBorder="1" applyAlignment="1">
      <alignment horizontal="center" vertical="top" wrapText="1"/>
    </xf>
    <xf numFmtId="38" fontId="9" fillId="2" borderId="6" xfId="4" applyNumberFormat="1" applyFont="1" applyFill="1" applyBorder="1" applyAlignment="1">
      <alignment horizontal="center" vertical="top" wrapText="1"/>
    </xf>
    <xf numFmtId="38" fontId="9" fillId="2" borderId="5" xfId="4" applyNumberFormat="1" applyFont="1" applyFill="1" applyBorder="1" applyAlignment="1">
      <alignment horizontal="center" vertical="center" wrapText="1"/>
    </xf>
    <xf numFmtId="0" fontId="10" fillId="0" borderId="7" xfId="3" applyFont="1" applyBorder="1" applyAlignment="1">
      <alignment horizontal="left"/>
    </xf>
    <xf numFmtId="4" fontId="11" fillId="3" borderId="7" xfId="4" applyNumberFormat="1" applyFont="1" applyFill="1" applyBorder="1" applyAlignment="1">
      <alignment vertical="top" wrapText="1"/>
    </xf>
    <xf numFmtId="165" fontId="11" fillId="3" borderId="7" xfId="4" applyNumberFormat="1" applyFont="1" applyFill="1" applyBorder="1" applyAlignment="1">
      <alignment vertical="top" wrapText="1"/>
    </xf>
    <xf numFmtId="167" fontId="11" fillId="3" borderId="7" xfId="4" applyNumberFormat="1" applyFont="1" applyFill="1" applyBorder="1" applyAlignment="1">
      <alignment vertical="top" wrapText="1"/>
    </xf>
    <xf numFmtId="165" fontId="11" fillId="0" borderId="7" xfId="4" applyNumberFormat="1" applyFont="1" applyBorder="1" applyAlignment="1">
      <alignment vertical="top" wrapText="1"/>
    </xf>
    <xf numFmtId="43" fontId="13" fillId="0" borderId="8" xfId="5" applyNumberFormat="1" applyFont="1" applyBorder="1"/>
    <xf numFmtId="0" fontId="10" fillId="0" borderId="8" xfId="3" applyFont="1" applyBorder="1" applyAlignment="1">
      <alignment horizontal="left"/>
    </xf>
    <xf numFmtId="4" fontId="15" fillId="3" borderId="8" xfId="4" applyNumberFormat="1" applyFont="1" applyFill="1" applyBorder="1" applyAlignment="1">
      <alignment horizontal="left" vertical="center" wrapText="1"/>
    </xf>
    <xf numFmtId="165" fontId="16" fillId="3" borderId="8" xfId="4" applyNumberFormat="1" applyFont="1" applyFill="1" applyBorder="1" applyAlignment="1">
      <alignment vertical="top" wrapText="1"/>
    </xf>
    <xf numFmtId="167" fontId="16" fillId="3" borderId="8" xfId="4" applyNumberFormat="1" applyFont="1" applyFill="1" applyBorder="1" applyAlignment="1">
      <alignment vertical="top" wrapText="1"/>
    </xf>
    <xf numFmtId="4" fontId="16" fillId="3" borderId="8" xfId="4" applyNumberFormat="1" applyFont="1" applyFill="1" applyBorder="1" applyAlignment="1">
      <alignment vertical="top" wrapText="1"/>
    </xf>
    <xf numFmtId="165" fontId="16" fillId="0" borderId="8" xfId="4" applyNumberFormat="1" applyFont="1" applyBorder="1" applyAlignment="1">
      <alignment vertical="top" wrapText="1"/>
    </xf>
    <xf numFmtId="43" fontId="15" fillId="0" borderId="8" xfId="5" applyNumberFormat="1" applyFont="1" applyBorder="1"/>
    <xf numFmtId="165" fontId="15" fillId="3" borderId="8" xfId="2" applyNumberFormat="1" applyFont="1" applyFill="1" applyBorder="1" applyAlignment="1">
      <alignment horizontal="right" vertical="top" wrapText="1"/>
    </xf>
    <xf numFmtId="167" fontId="15" fillId="3" borderId="8" xfId="4" applyNumberFormat="1" applyFont="1" applyFill="1" applyBorder="1" applyAlignment="1">
      <alignment horizontal="right" vertical="top" wrapText="1"/>
    </xf>
    <xf numFmtId="4" fontId="15" fillId="3" borderId="8" xfId="4" applyNumberFormat="1" applyFont="1" applyFill="1" applyBorder="1" applyAlignment="1">
      <alignment horizontal="right" vertical="top" wrapText="1"/>
    </xf>
    <xf numFmtId="165" fontId="15" fillId="0" borderId="8" xfId="2" applyNumberFormat="1" applyFont="1" applyFill="1" applyBorder="1" applyAlignment="1">
      <alignment horizontal="right" vertical="top" wrapText="1"/>
    </xf>
    <xf numFmtId="165" fontId="3" fillId="0" borderId="8" xfId="3" applyNumberFormat="1" applyFont="1" applyBorder="1"/>
    <xf numFmtId="43" fontId="17" fillId="0" borderId="8" xfId="5" applyNumberFormat="1" applyFont="1" applyBorder="1"/>
    <xf numFmtId="4" fontId="3" fillId="0" borderId="8" xfId="3" applyNumberFormat="1" applyFont="1" applyBorder="1"/>
    <xf numFmtId="165" fontId="3" fillId="0" borderId="8" xfId="2" applyNumberFormat="1" applyFont="1" applyFill="1" applyBorder="1"/>
    <xf numFmtId="0" fontId="3" fillId="0" borderId="8" xfId="3" applyFont="1" applyBorder="1" applyAlignment="1">
      <alignment horizontal="left" vertical="center" wrapText="1"/>
    </xf>
    <xf numFmtId="165" fontId="17" fillId="0" borderId="8" xfId="5" applyNumberFormat="1" applyFont="1" applyBorder="1"/>
    <xf numFmtId="43" fontId="3" fillId="0" borderId="8" xfId="1" applyFont="1" applyBorder="1"/>
    <xf numFmtId="164" fontId="3" fillId="0" borderId="8" xfId="1" applyNumberFormat="1" applyFont="1" applyBorder="1"/>
    <xf numFmtId="0" fontId="3" fillId="0" borderId="8" xfId="3" applyFont="1" applyBorder="1" applyAlignment="1">
      <alignment horizontal="left"/>
    </xf>
    <xf numFmtId="0" fontId="3" fillId="0" borderId="8" xfId="3" applyFont="1" applyBorder="1" applyAlignment="1">
      <alignment wrapText="1"/>
    </xf>
    <xf numFmtId="167" fontId="3" fillId="0" borderId="8" xfId="3" applyNumberFormat="1" applyFont="1" applyBorder="1"/>
    <xf numFmtId="0" fontId="3" fillId="0" borderId="8" xfId="3" quotePrefix="1" applyFont="1" applyBorder="1" applyAlignment="1">
      <alignment wrapText="1"/>
    </xf>
    <xf numFmtId="43" fontId="16" fillId="3" borderId="8" xfId="1" applyFont="1" applyFill="1" applyBorder="1" applyAlignment="1">
      <alignment vertical="top" wrapText="1"/>
    </xf>
    <xf numFmtId="164" fontId="17" fillId="0" borderId="8" xfId="1" applyNumberFormat="1" applyFont="1" applyBorder="1"/>
    <xf numFmtId="165" fontId="3" fillId="0" borderId="8" xfId="2" applyNumberFormat="1" applyFont="1" applyBorder="1"/>
    <xf numFmtId="169" fontId="19" fillId="0" borderId="8" xfId="6" applyNumberFormat="1" applyFont="1" applyFill="1" applyBorder="1"/>
    <xf numFmtId="170" fontId="19" fillId="0" borderId="8" xfId="6" applyNumberFormat="1" applyFont="1" applyFill="1" applyBorder="1"/>
    <xf numFmtId="171" fontId="19" fillId="0" borderId="8" xfId="6" applyNumberFormat="1" applyFont="1" applyFill="1" applyBorder="1"/>
    <xf numFmtId="172" fontId="3" fillId="0" borderId="8" xfId="1" applyNumberFormat="1" applyFont="1" applyBorder="1"/>
    <xf numFmtId="165" fontId="15" fillId="0" borderId="8" xfId="7" applyNumberFormat="1" applyFont="1" applyFill="1" applyBorder="1"/>
    <xf numFmtId="164" fontId="15" fillId="0" borderId="8" xfId="1" applyNumberFormat="1" applyFont="1" applyFill="1" applyBorder="1"/>
    <xf numFmtId="0" fontId="15" fillId="0" borderId="8" xfId="5" applyFont="1" applyBorder="1" applyAlignment="1">
      <alignment horizontal="left"/>
    </xf>
    <xf numFmtId="0" fontId="17" fillId="0" borderId="8" xfId="5" quotePrefix="1" applyFont="1" applyBorder="1" applyAlignment="1">
      <alignment wrapText="1"/>
    </xf>
    <xf numFmtId="165" fontId="17" fillId="0" borderId="8" xfId="7" applyNumberFormat="1" applyFont="1" applyFill="1" applyBorder="1"/>
    <xf numFmtId="0" fontId="15" fillId="0" borderId="0" xfId="5" applyFont="1"/>
    <xf numFmtId="43" fontId="15" fillId="0" borderId="0" xfId="5" applyNumberFormat="1" applyFont="1"/>
    <xf numFmtId="0" fontId="3" fillId="0" borderId="0" xfId="8" applyFont="1" applyAlignment="1"/>
    <xf numFmtId="0" fontId="17" fillId="0" borderId="8" xfId="5" quotePrefix="1" applyFont="1" applyBorder="1" applyAlignment="1">
      <alignment horizontal="left" wrapText="1" indent="2"/>
    </xf>
    <xf numFmtId="164" fontId="17" fillId="0" borderId="8" xfId="1" applyNumberFormat="1" applyFont="1" applyFill="1" applyBorder="1"/>
    <xf numFmtId="43" fontId="17" fillId="0" borderId="8" xfId="5" quotePrefix="1" applyNumberFormat="1" applyFont="1" applyBorder="1"/>
    <xf numFmtId="0" fontId="10" fillId="0" borderId="8" xfId="3" applyFont="1" applyBorder="1" applyAlignment="1">
      <alignment wrapText="1"/>
    </xf>
    <xf numFmtId="165" fontId="10" fillId="0" borderId="8" xfId="2" applyNumberFormat="1" applyFont="1" applyBorder="1"/>
    <xf numFmtId="4" fontId="10" fillId="0" borderId="8" xfId="3" applyNumberFormat="1" applyFont="1" applyBorder="1"/>
    <xf numFmtId="165" fontId="10" fillId="0" borderId="8" xfId="2" applyNumberFormat="1" applyFont="1" applyFill="1" applyBorder="1"/>
    <xf numFmtId="173" fontId="3" fillId="0" borderId="8" xfId="1" applyNumberFormat="1" applyFont="1" applyBorder="1"/>
    <xf numFmtId="174" fontId="3" fillId="0" borderId="0" xfId="3" applyNumberFormat="1" applyFont="1"/>
    <xf numFmtId="4" fontId="15" fillId="0" borderId="8" xfId="5" applyNumberFormat="1" applyFont="1" applyBorder="1"/>
    <xf numFmtId="43" fontId="17" fillId="0" borderId="8" xfId="1" applyFont="1" applyFill="1" applyBorder="1"/>
    <xf numFmtId="4" fontId="17" fillId="0" borderId="8" xfId="5" applyNumberFormat="1" applyFont="1" applyBorder="1"/>
    <xf numFmtId="175" fontId="17" fillId="0" borderId="8" xfId="1" applyNumberFormat="1" applyFont="1" applyBorder="1"/>
    <xf numFmtId="0" fontId="10" fillId="0" borderId="8" xfId="3" applyFont="1" applyBorder="1" applyAlignment="1">
      <alignment horizontal="left" vertical="center" wrapText="1"/>
    </xf>
    <xf numFmtId="4" fontId="11" fillId="3" borderId="8" xfId="4" applyNumberFormat="1" applyFont="1" applyFill="1" applyBorder="1" applyAlignment="1">
      <alignment vertical="top" wrapText="1"/>
    </xf>
    <xf numFmtId="0" fontId="10" fillId="0" borderId="0" xfId="3" applyFont="1"/>
    <xf numFmtId="0" fontId="9" fillId="0" borderId="0" xfId="3" applyFont="1"/>
    <xf numFmtId="4" fontId="3" fillId="0" borderId="0" xfId="3" applyNumberFormat="1" applyFont="1"/>
    <xf numFmtId="167" fontId="3" fillId="0" borderId="0" xfId="3" applyNumberFormat="1" applyFont="1"/>
    <xf numFmtId="0" fontId="9" fillId="2" borderId="9" xfId="3" applyFont="1" applyFill="1" applyBorder="1" applyAlignment="1">
      <alignment horizontal="center" vertical="center"/>
    </xf>
    <xf numFmtId="176" fontId="9" fillId="2" borderId="10" xfId="3" applyNumberFormat="1" applyFont="1" applyFill="1" applyBorder="1" applyAlignment="1">
      <alignment horizontal="right" vertical="center" wrapText="1"/>
    </xf>
    <xf numFmtId="0" fontId="9" fillId="2" borderId="11" xfId="3" applyFont="1" applyFill="1" applyBorder="1" applyAlignment="1">
      <alignment horizontal="center" vertical="center" wrapText="1"/>
    </xf>
    <xf numFmtId="0" fontId="10" fillId="0" borderId="12" xfId="3" applyFont="1" applyBorder="1" applyAlignment="1">
      <alignment vertical="center" wrapText="1"/>
    </xf>
    <xf numFmtId="4" fontId="3" fillId="0" borderId="0" xfId="3" applyNumberFormat="1" applyFont="1" applyAlignment="1">
      <alignment vertical="center" wrapText="1"/>
    </xf>
    <xf numFmtId="43" fontId="3" fillId="0" borderId="13" xfId="1" applyFont="1" applyBorder="1" applyAlignment="1">
      <alignment vertical="center" wrapText="1"/>
    </xf>
    <xf numFmtId="0" fontId="3" fillId="0" borderId="12" xfId="3" applyFont="1" applyBorder="1" applyAlignment="1">
      <alignment vertical="center" wrapText="1"/>
    </xf>
    <xf numFmtId="3" fontId="3" fillId="0" borderId="0" xfId="3" applyNumberFormat="1" applyFont="1" applyAlignment="1">
      <alignment vertical="center" wrapText="1"/>
    </xf>
    <xf numFmtId="164" fontId="3" fillId="0" borderId="13" xfId="1" applyNumberFormat="1" applyFont="1" applyBorder="1" applyAlignment="1">
      <alignment vertical="center" wrapText="1"/>
    </xf>
    <xf numFmtId="0" fontId="21" fillId="0" borderId="12" xfId="3" applyFont="1" applyBorder="1" applyAlignment="1">
      <alignment vertical="center" wrapText="1"/>
    </xf>
    <xf numFmtId="3" fontId="3" fillId="0" borderId="0" xfId="3" applyNumberFormat="1" applyFont="1"/>
    <xf numFmtId="168" fontId="3" fillId="0" borderId="0" xfId="1" applyNumberFormat="1" applyFont="1" applyBorder="1" applyAlignment="1">
      <alignment vertical="center" wrapText="1"/>
    </xf>
    <xf numFmtId="168" fontId="3" fillId="0" borderId="13" xfId="1" applyNumberFormat="1" applyFont="1" applyBorder="1" applyAlignment="1">
      <alignment vertical="center" wrapText="1"/>
    </xf>
    <xf numFmtId="0" fontId="21" fillId="0" borderId="14" xfId="3" applyFont="1" applyBorder="1" applyAlignment="1">
      <alignment vertical="center" wrapText="1"/>
    </xf>
    <xf numFmtId="3" fontId="3" fillId="0" borderId="15" xfId="3" applyNumberFormat="1" applyFont="1" applyBorder="1" applyAlignment="1">
      <alignment vertical="center" wrapText="1"/>
    </xf>
    <xf numFmtId="164" fontId="3" fillId="0" borderId="16" xfId="1" applyNumberFormat="1" applyFont="1" applyBorder="1" applyAlignment="1">
      <alignment vertical="center" wrapText="1"/>
    </xf>
    <xf numFmtId="0" fontId="22" fillId="0" borderId="0" xfId="3" applyFont="1"/>
    <xf numFmtId="0" fontId="6" fillId="0" borderId="0" xfId="3" applyFont="1"/>
    <xf numFmtId="0" fontId="14" fillId="0" borderId="0" xfId="3" applyFont="1"/>
    <xf numFmtId="10" fontId="3" fillId="0" borderId="0" xfId="2" applyNumberFormat="1" applyFont="1"/>
    <xf numFmtId="0" fontId="23" fillId="0" borderId="0" xfId="3" applyFont="1"/>
    <xf numFmtId="0" fontId="9" fillId="2" borderId="0" xfId="3" applyFont="1" applyFill="1" applyAlignment="1">
      <alignment horizontal="center" vertical="center" wrapText="1"/>
    </xf>
    <xf numFmtId="0" fontId="15" fillId="0" borderId="0" xfId="9" applyFont="1" applyAlignment="1">
      <alignment wrapText="1"/>
    </xf>
    <xf numFmtId="0" fontId="3" fillId="0" borderId="17" xfId="3" applyFont="1" applyBorder="1"/>
    <xf numFmtId="0" fontId="3" fillId="0" borderId="18" xfId="3" applyFont="1" applyBorder="1"/>
    <xf numFmtId="15" fontId="15" fillId="0" borderId="19" xfId="10" applyNumberFormat="1" applyFont="1" applyBorder="1" applyAlignment="1">
      <alignment horizontal="right"/>
    </xf>
    <xf numFmtId="178" fontId="3" fillId="0" borderId="18" xfId="11" applyNumberFormat="1" applyFont="1" applyFill="1" applyBorder="1"/>
    <xf numFmtId="4" fontId="3" fillId="0" borderId="8" xfId="11" applyNumberFormat="1" applyFont="1" applyFill="1" applyBorder="1"/>
    <xf numFmtId="10" fontId="3" fillId="0" borderId="8" xfId="3" applyNumberFormat="1" applyFont="1" applyBorder="1"/>
    <xf numFmtId="165" fontId="3" fillId="0" borderId="18" xfId="3" applyNumberFormat="1" applyFont="1" applyBorder="1"/>
    <xf numFmtId="0" fontId="3" fillId="0" borderId="20" xfId="3" applyFont="1" applyBorder="1"/>
    <xf numFmtId="0" fontId="15" fillId="0" borderId="0" xfId="9" applyFont="1"/>
    <xf numFmtId="0" fontId="3" fillId="0" borderId="21" xfId="3" applyFont="1" applyBorder="1"/>
    <xf numFmtId="0" fontId="3" fillId="0" borderId="8" xfId="3" applyFont="1" applyBorder="1"/>
    <xf numFmtId="178" fontId="3" fillId="0" borderId="8" xfId="11" applyNumberFormat="1" applyFont="1" applyFill="1" applyBorder="1"/>
    <xf numFmtId="0" fontId="3" fillId="0" borderId="22" xfId="3" applyFont="1" applyBorder="1"/>
    <xf numFmtId="0" fontId="10" fillId="0" borderId="0" xfId="3" applyFont="1" applyAlignment="1">
      <alignment wrapText="1"/>
    </xf>
    <xf numFmtId="4" fontId="10" fillId="0" borderId="0" xfId="11" applyNumberFormat="1" applyFont="1" applyBorder="1" applyAlignment="1">
      <alignment wrapText="1"/>
    </xf>
    <xf numFmtId="179" fontId="10" fillId="0" borderId="0" xfId="3" applyNumberFormat="1" applyFont="1" applyAlignment="1">
      <alignment wrapText="1"/>
    </xf>
    <xf numFmtId="165" fontId="10" fillId="0" borderId="0" xfId="3" applyNumberFormat="1" applyFont="1" applyAlignment="1">
      <alignment wrapText="1"/>
    </xf>
    <xf numFmtId="10" fontId="3" fillId="0" borderId="18" xfId="3" applyNumberFormat="1" applyFont="1" applyBorder="1"/>
    <xf numFmtId="0" fontId="15" fillId="0" borderId="20" xfId="9" applyFont="1" applyBorder="1" applyAlignment="1">
      <alignment wrapText="1"/>
    </xf>
    <xf numFmtId="0" fontId="3" fillId="0" borderId="22" xfId="3" applyFont="1" applyBorder="1" applyAlignment="1">
      <alignment wrapText="1"/>
    </xf>
    <xf numFmtId="14" fontId="10" fillId="0" borderId="0" xfId="3" applyNumberFormat="1" applyFont="1" applyAlignment="1">
      <alignment wrapText="1"/>
    </xf>
    <xf numFmtId="4" fontId="10" fillId="0" borderId="0" xfId="11" applyNumberFormat="1" applyFont="1" applyFill="1" applyBorder="1" applyAlignment="1">
      <alignment wrapText="1"/>
    </xf>
    <xf numFmtId="4" fontId="10" fillId="0" borderId="0" xfId="3" applyNumberFormat="1" applyFont="1" applyAlignment="1">
      <alignment wrapText="1"/>
    </xf>
    <xf numFmtId="0" fontId="15" fillId="0" borderId="0" xfId="3" applyFont="1"/>
    <xf numFmtId="0" fontId="13" fillId="0" borderId="0" xfId="3" applyFont="1" applyAlignment="1">
      <alignment horizontal="center" vertical="center" wrapText="1"/>
    </xf>
    <xf numFmtId="0" fontId="15" fillId="0" borderId="0" xfId="10" applyFont="1"/>
    <xf numFmtId="164" fontId="15" fillId="0" borderId="0" xfId="1" applyNumberFormat="1" applyFont="1"/>
    <xf numFmtId="43" fontId="15" fillId="0" borderId="0" xfId="12" applyFont="1"/>
    <xf numFmtId="164" fontId="3" fillId="0" borderId="0" xfId="3" applyNumberFormat="1" applyFont="1"/>
    <xf numFmtId="2" fontId="10" fillId="0" borderId="0" xfId="3" applyNumberFormat="1" applyFont="1" applyAlignment="1">
      <alignment wrapText="1"/>
    </xf>
    <xf numFmtId="165" fontId="10" fillId="0" borderId="0" xfId="3" applyNumberFormat="1" applyFont="1"/>
    <xf numFmtId="4" fontId="10" fillId="0" borderId="0" xfId="11" applyNumberFormat="1" applyFont="1" applyBorder="1"/>
    <xf numFmtId="10" fontId="10" fillId="0" borderId="0" xfId="3" applyNumberFormat="1" applyFont="1"/>
    <xf numFmtId="180" fontId="10" fillId="0" borderId="0" xfId="11" applyNumberFormat="1" applyFont="1" applyBorder="1"/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justify" vertical="center"/>
    </xf>
    <xf numFmtId="0" fontId="20" fillId="0" borderId="0" xfId="3" applyFont="1" applyAlignment="1">
      <alignment horizontal="justify" vertical="center"/>
    </xf>
    <xf numFmtId="0" fontId="3" fillId="0" borderId="0" xfId="3" applyFont="1" applyAlignment="1">
      <alignment horizontal="center" vertical="center"/>
    </xf>
    <xf numFmtId="0" fontId="3" fillId="0" borderId="23" xfId="3" applyFont="1" applyBorder="1" applyAlignment="1">
      <alignment wrapText="1"/>
    </xf>
    <xf numFmtId="3" fontId="3" fillId="0" borderId="8" xfId="3" applyNumberFormat="1" applyFont="1" applyBorder="1" applyAlignment="1">
      <alignment wrapText="1"/>
    </xf>
    <xf numFmtId="4" fontId="3" fillId="0" borderId="8" xfId="3" applyNumberFormat="1" applyFont="1" applyBorder="1" applyAlignment="1">
      <alignment wrapText="1"/>
    </xf>
    <xf numFmtId="10" fontId="3" fillId="0" borderId="8" xfId="3" applyNumberFormat="1" applyFont="1" applyBorder="1" applyAlignment="1">
      <alignment wrapText="1"/>
    </xf>
    <xf numFmtId="0" fontId="3" fillId="0" borderId="18" xfId="3" applyFont="1" applyBorder="1" applyAlignment="1">
      <alignment wrapText="1"/>
    </xf>
    <xf numFmtId="0" fontId="3" fillId="0" borderId="20" xfId="3" applyFont="1" applyBorder="1" applyAlignment="1">
      <alignment wrapText="1"/>
    </xf>
    <xf numFmtId="181" fontId="3" fillId="0" borderId="0" xfId="3" applyNumberFormat="1" applyFont="1"/>
    <xf numFmtId="173" fontId="3" fillId="0" borderId="8" xfId="1" applyNumberFormat="1" applyFont="1" applyBorder="1" applyAlignment="1">
      <alignment wrapText="1"/>
    </xf>
    <xf numFmtId="0" fontId="3" fillId="0" borderId="21" xfId="3" applyFont="1" applyBorder="1" applyAlignment="1">
      <alignment wrapText="1"/>
    </xf>
    <xf numFmtId="165" fontId="3" fillId="0" borderId="8" xfId="3" applyNumberFormat="1" applyFont="1" applyBorder="1" applyAlignment="1">
      <alignment wrapText="1"/>
    </xf>
    <xf numFmtId="0" fontId="10" fillId="0" borderId="24" xfId="3" applyFont="1" applyBorder="1" applyAlignment="1">
      <alignment wrapText="1"/>
    </xf>
    <xf numFmtId="0" fontId="10" fillId="0" borderId="25" xfId="3" applyFont="1" applyBorder="1" applyAlignment="1">
      <alignment wrapText="1"/>
    </xf>
    <xf numFmtId="4" fontId="10" fillId="0" borderId="25" xfId="3" applyNumberFormat="1" applyFont="1" applyBorder="1" applyAlignment="1">
      <alignment wrapText="1"/>
    </xf>
    <xf numFmtId="165" fontId="10" fillId="0" borderId="25" xfId="3" applyNumberFormat="1" applyFont="1" applyBorder="1" applyAlignment="1">
      <alignment wrapText="1"/>
    </xf>
    <xf numFmtId="165" fontId="10" fillId="0" borderId="26" xfId="3" applyNumberFormat="1" applyFont="1" applyBorder="1" applyAlignment="1">
      <alignment wrapText="1"/>
    </xf>
    <xf numFmtId="3" fontId="3" fillId="0" borderId="18" xfId="3" applyNumberFormat="1" applyFont="1" applyBorder="1" applyAlignment="1">
      <alignment wrapText="1"/>
    </xf>
    <xf numFmtId="167" fontId="3" fillId="0" borderId="18" xfId="3" applyNumberFormat="1" applyFont="1" applyBorder="1"/>
    <xf numFmtId="4" fontId="3" fillId="0" borderId="18" xfId="11" applyNumberFormat="1" applyFont="1" applyFill="1" applyBorder="1"/>
    <xf numFmtId="10" fontId="3" fillId="0" borderId="18" xfId="3" applyNumberFormat="1" applyFont="1" applyBorder="1" applyAlignment="1">
      <alignment wrapText="1"/>
    </xf>
    <xf numFmtId="165" fontId="3" fillId="0" borderId="20" xfId="3" applyNumberFormat="1" applyFont="1" applyBorder="1"/>
    <xf numFmtId="10" fontId="10" fillId="0" borderId="0" xfId="3" applyNumberFormat="1" applyFont="1" applyAlignment="1">
      <alignment wrapText="1"/>
    </xf>
    <xf numFmtId="0" fontId="15" fillId="0" borderId="19" xfId="10" applyFont="1" applyBorder="1" applyAlignment="1">
      <alignment horizontal="center"/>
    </xf>
    <xf numFmtId="3" fontId="15" fillId="0" borderId="19" xfId="10" applyNumberFormat="1" applyFont="1" applyBorder="1"/>
    <xf numFmtId="4" fontId="15" fillId="0" borderId="19" xfId="10" applyNumberFormat="1" applyFont="1" applyBorder="1"/>
    <xf numFmtId="4" fontId="15" fillId="0" borderId="19" xfId="10" applyNumberFormat="1" applyFont="1" applyBorder="1" applyAlignment="1">
      <alignment horizontal="right"/>
    </xf>
    <xf numFmtId="168" fontId="15" fillId="0" borderId="27" xfId="1" applyNumberFormat="1" applyFont="1" applyFill="1" applyBorder="1" applyAlignment="1">
      <alignment horizontal="right"/>
    </xf>
    <xf numFmtId="165" fontId="15" fillId="0" borderId="8" xfId="9" applyNumberFormat="1" applyFont="1" applyBorder="1" applyAlignment="1">
      <alignment horizontal="right" wrapText="1"/>
    </xf>
    <xf numFmtId="165" fontId="15" fillId="0" borderId="22" xfId="7" applyNumberFormat="1" applyFont="1" applyFill="1" applyBorder="1"/>
    <xf numFmtId="165" fontId="15" fillId="0" borderId="28" xfId="13" applyNumberFormat="1" applyFont="1" applyFill="1" applyBorder="1" applyAlignment="1">
      <alignment vertical="center" wrapText="1"/>
    </xf>
    <xf numFmtId="14" fontId="3" fillId="0" borderId="0" xfId="3" applyNumberFormat="1" applyFont="1"/>
    <xf numFmtId="43" fontId="14" fillId="0" borderId="0" xfId="3" applyNumberFormat="1" applyFont="1"/>
    <xf numFmtId="0" fontId="14" fillId="0" borderId="0" xfId="3" applyFont="1" applyAlignment="1">
      <alignment wrapText="1"/>
    </xf>
    <xf numFmtId="0" fontId="10" fillId="0" borderId="0" xfId="3" applyFont="1" applyAlignment="1">
      <alignment horizontal="left"/>
    </xf>
    <xf numFmtId="43" fontId="3" fillId="0" borderId="18" xfId="1" applyFont="1" applyBorder="1"/>
    <xf numFmtId="4" fontId="3" fillId="0" borderId="0" xfId="3" applyNumberFormat="1" applyFont="1" applyAlignment="1">
      <alignment wrapText="1"/>
    </xf>
    <xf numFmtId="4" fontId="14" fillId="0" borderId="0" xfId="3" applyNumberFormat="1" applyFont="1" applyAlignment="1">
      <alignment wrapText="1"/>
    </xf>
    <xf numFmtId="165" fontId="3" fillId="0" borderId="22" xfId="3" applyNumberFormat="1" applyFont="1" applyBorder="1"/>
    <xf numFmtId="4" fontId="26" fillId="0" borderId="0" xfId="3" applyNumberFormat="1" applyFont="1" applyAlignment="1">
      <alignment wrapText="1"/>
    </xf>
    <xf numFmtId="4" fontId="20" fillId="0" borderId="0" xfId="3" applyNumberFormat="1" applyFont="1" applyAlignment="1">
      <alignment horizontal="justify" vertical="center"/>
    </xf>
    <xf numFmtId="0" fontId="21" fillId="0" borderId="0" xfId="3" applyFont="1"/>
    <xf numFmtId="2" fontId="3" fillId="0" borderId="18" xfId="3" applyNumberFormat="1" applyFont="1" applyBorder="1"/>
    <xf numFmtId="181" fontId="3" fillId="0" borderId="18" xfId="3" applyNumberFormat="1" applyFont="1" applyBorder="1"/>
    <xf numFmtId="4" fontId="3" fillId="0" borderId="18" xfId="3" applyNumberFormat="1" applyFont="1" applyBorder="1"/>
    <xf numFmtId="2" fontId="3" fillId="0" borderId="8" xfId="3" applyNumberFormat="1" applyFont="1" applyBorder="1"/>
    <xf numFmtId="0" fontId="27" fillId="0" borderId="0" xfId="3" applyFont="1"/>
    <xf numFmtId="43" fontId="15" fillId="0" borderId="0" xfId="12" applyFont="1" applyFill="1" applyAlignment="1">
      <alignment wrapText="1"/>
    </xf>
    <xf numFmtId="0" fontId="25" fillId="0" borderId="0" xfId="9" applyFont="1" applyAlignment="1">
      <alignment wrapText="1"/>
    </xf>
    <xf numFmtId="0" fontId="15" fillId="0" borderId="0" xfId="9" applyFont="1" applyAlignment="1">
      <alignment horizontal="left" wrapText="1"/>
    </xf>
    <xf numFmtId="182" fontId="3" fillId="0" borderId="8" xfId="3" applyNumberFormat="1" applyFont="1" applyBorder="1" applyAlignment="1">
      <alignment wrapText="1"/>
    </xf>
    <xf numFmtId="43" fontId="15" fillId="0" borderId="0" xfId="12" applyFont="1" applyFill="1" applyBorder="1" applyAlignment="1">
      <alignment horizontal="left" vertical="center" wrapText="1"/>
    </xf>
    <xf numFmtId="183" fontId="28" fillId="0" borderId="0" xfId="9" applyNumberFormat="1" applyFont="1" applyAlignment="1">
      <alignment horizontal="center" vertical="center"/>
    </xf>
    <xf numFmtId="184" fontId="25" fillId="0" borderId="0" xfId="9" applyNumberFormat="1" applyFont="1"/>
    <xf numFmtId="0" fontId="13" fillId="0" borderId="0" xfId="9" applyFont="1"/>
    <xf numFmtId="0" fontId="29" fillId="0" borderId="21" xfId="8" applyFont="1" applyBorder="1" applyAlignment="1">
      <alignment horizontal="left" vertical="center"/>
    </xf>
    <xf numFmtId="0" fontId="15" fillId="0" borderId="8" xfId="10" applyFont="1" applyBorder="1" applyAlignment="1">
      <alignment vertical="center"/>
    </xf>
    <xf numFmtId="3" fontId="15" fillId="0" borderId="8" xfId="10" applyNumberFormat="1" applyFont="1" applyBorder="1"/>
    <xf numFmtId="43" fontId="29" fillId="0" borderId="8" xfId="1" applyFont="1" applyBorder="1" applyAlignment="1">
      <alignment horizontal="right" vertical="center"/>
    </xf>
    <xf numFmtId="4" fontId="13" fillId="0" borderId="8" xfId="9" applyNumberFormat="1" applyFont="1" applyBorder="1"/>
    <xf numFmtId="167" fontId="29" fillId="0" borderId="8" xfId="10" applyNumberFormat="1" applyFont="1" applyBorder="1" applyAlignment="1">
      <alignment horizontal="right" vertical="center"/>
    </xf>
    <xf numFmtId="165" fontId="13" fillId="0" borderId="8" xfId="10" applyNumberFormat="1" applyFont="1" applyBorder="1" applyAlignment="1">
      <alignment horizontal="right" wrapText="1"/>
    </xf>
    <xf numFmtId="165" fontId="13" fillId="0" borderId="22" xfId="13" applyNumberFormat="1" applyFont="1" applyFill="1" applyBorder="1"/>
    <xf numFmtId="0" fontId="13" fillId="0" borderId="29" xfId="9" applyFont="1" applyBorder="1"/>
    <xf numFmtId="0" fontId="10" fillId="0" borderId="0" xfId="8" applyFont="1" applyAlignment="1"/>
    <xf numFmtId="183" fontId="29" fillId="0" borderId="0" xfId="9" applyNumberFormat="1" applyFont="1" applyAlignment="1">
      <alignment horizontal="center" vertical="center"/>
    </xf>
    <xf numFmtId="0" fontId="24" fillId="0" borderId="0" xfId="9" applyFont="1"/>
    <xf numFmtId="165" fontId="3" fillId="0" borderId="0" xfId="2" applyNumberFormat="1" applyFont="1" applyAlignment="1">
      <alignment wrapText="1"/>
    </xf>
    <xf numFmtId="0" fontId="10" fillId="0" borderId="0" xfId="3" applyFont="1" applyAlignment="1">
      <alignment horizontal="justify" vertical="center"/>
    </xf>
    <xf numFmtId="0" fontId="9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21" fillId="0" borderId="0" xfId="3" applyFont="1" applyAlignment="1">
      <alignment horizontal="justify" vertical="center"/>
    </xf>
    <xf numFmtId="0" fontId="10" fillId="0" borderId="0" xfId="3" applyFont="1" applyAlignment="1">
      <alignment horizontal="center" vertical="center" wrapText="1"/>
    </xf>
    <xf numFmtId="0" fontId="3" fillId="0" borderId="17" xfId="3" applyFont="1" applyBorder="1" applyAlignment="1">
      <alignment wrapText="1"/>
    </xf>
    <xf numFmtId="15" fontId="3" fillId="0" borderId="18" xfId="3" applyNumberFormat="1" applyFont="1" applyBorder="1" applyAlignment="1">
      <alignment wrapText="1"/>
    </xf>
    <xf numFmtId="167" fontId="3" fillId="0" borderId="18" xfId="3" applyNumberFormat="1" applyFont="1" applyBorder="1" applyAlignment="1">
      <alignment wrapText="1"/>
    </xf>
    <xf numFmtId="4" fontId="3" fillId="0" borderId="18" xfId="3" applyNumberFormat="1" applyFont="1" applyBorder="1" applyAlignment="1">
      <alignment wrapText="1"/>
    </xf>
    <xf numFmtId="4" fontId="10" fillId="0" borderId="0" xfId="3" applyNumberFormat="1" applyFont="1"/>
    <xf numFmtId="43" fontId="14" fillId="0" borderId="0" xfId="3" applyNumberFormat="1" applyFont="1" applyAlignment="1">
      <alignment horizontal="left"/>
    </xf>
    <xf numFmtId="0" fontId="3" fillId="0" borderId="0" xfId="3" applyFont="1" applyAlignment="1">
      <alignment horizontal="justify" vertical="center" wrapText="1"/>
    </xf>
    <xf numFmtId="0" fontId="3" fillId="0" borderId="0" xfId="3" applyFont="1" applyAlignment="1">
      <alignment horizontal="right" vertical="center" wrapText="1"/>
    </xf>
    <xf numFmtId="0" fontId="9" fillId="2" borderId="0" xfId="3" applyFont="1" applyFill="1" applyAlignment="1">
      <alignment horizontal="center" vertical="center"/>
    </xf>
    <xf numFmtId="176" fontId="9" fillId="2" borderId="0" xfId="3" applyNumberFormat="1" applyFont="1" applyFill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3" fillId="0" borderId="21" xfId="3" applyFont="1" applyBorder="1" applyAlignment="1">
      <alignment horizontal="left" vertical="center" wrapText="1"/>
    </xf>
    <xf numFmtId="4" fontId="3" fillId="0" borderId="8" xfId="3" applyNumberFormat="1" applyFont="1" applyBorder="1" applyAlignment="1">
      <alignment horizontal="right" vertical="center" wrapText="1"/>
    </xf>
    <xf numFmtId="4" fontId="3" fillId="0" borderId="22" xfId="3" applyNumberFormat="1" applyFont="1" applyBorder="1" applyAlignment="1">
      <alignment horizontal="right" vertical="center" wrapText="1"/>
    </xf>
    <xf numFmtId="167" fontId="3" fillId="0" borderId="8" xfId="3" applyNumberFormat="1" applyFont="1" applyBorder="1" applyAlignment="1">
      <alignment horizontal="right" vertical="center" wrapText="1"/>
    </xf>
    <xf numFmtId="167" fontId="3" fillId="0" borderId="22" xfId="3" applyNumberFormat="1" applyFont="1" applyBorder="1" applyAlignment="1">
      <alignment horizontal="right" vertical="center" wrapText="1"/>
    </xf>
    <xf numFmtId="0" fontId="28" fillId="0" borderId="21" xfId="8" applyFont="1" applyBorder="1" applyAlignment="1">
      <alignment horizontal="left" vertical="center"/>
    </xf>
    <xf numFmtId="10" fontId="15" fillId="0" borderId="22" xfId="9" applyNumberFormat="1" applyFont="1" applyBorder="1" applyAlignment="1">
      <alignment horizontal="right" wrapText="1"/>
    </xf>
    <xf numFmtId="4" fontId="28" fillId="0" borderId="8" xfId="10" applyNumberFormat="1" applyFont="1" applyBorder="1" applyAlignment="1">
      <alignment horizontal="right" vertical="center"/>
    </xf>
    <xf numFmtId="0" fontId="13" fillId="0" borderId="0" xfId="3" applyFont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0" fontId="15" fillId="0" borderId="27" xfId="10" applyFont="1" applyBorder="1" applyAlignment="1">
      <alignment horizontal="center" vertical="center" wrapText="1"/>
    </xf>
    <xf numFmtId="38" fontId="9" fillId="2" borderId="1" xfId="4" applyNumberFormat="1" applyFont="1" applyFill="1" applyBorder="1" applyAlignment="1">
      <alignment horizontal="left" wrapText="1"/>
    </xf>
    <xf numFmtId="38" fontId="9" fillId="2" borderId="5" xfId="4" applyNumberFormat="1" applyFont="1" applyFill="1" applyBorder="1" applyAlignment="1">
      <alignment horizontal="left" wrapText="1"/>
    </xf>
    <xf numFmtId="38" fontId="9" fillId="2" borderId="1" xfId="4" applyNumberFormat="1" applyFont="1" applyFill="1" applyBorder="1" applyAlignment="1">
      <alignment horizontal="center" vertical="top" wrapText="1"/>
    </xf>
    <xf numFmtId="38" fontId="9" fillId="2" borderId="5" xfId="4" applyNumberFormat="1" applyFont="1" applyFill="1" applyBorder="1" applyAlignment="1">
      <alignment horizontal="center" vertical="top" wrapText="1"/>
    </xf>
    <xf numFmtId="166" fontId="9" fillId="2" borderId="2" xfId="4" applyNumberFormat="1" applyFont="1" applyFill="1" applyBorder="1" applyAlignment="1">
      <alignment horizontal="center" vertical="top" wrapText="1"/>
    </xf>
    <xf numFmtId="166" fontId="9" fillId="2" borderId="3" xfId="4" applyNumberFormat="1" applyFont="1" applyFill="1" applyBorder="1" applyAlignment="1">
      <alignment horizontal="center" vertical="top" wrapText="1"/>
    </xf>
    <xf numFmtId="166" fontId="9" fillId="2" borderId="4" xfId="4" applyNumberFormat="1" applyFont="1" applyFill="1" applyBorder="1" applyAlignment="1">
      <alignment horizontal="center" vertical="top" wrapText="1"/>
    </xf>
  </cellXfs>
  <cellStyles count="14">
    <cellStyle name="Comma" xfId="1" builtinId="3"/>
    <cellStyle name="Comma 10 2" xfId="12" xr:uid="{1412137F-24EE-4028-86E7-1B1513911601}"/>
    <cellStyle name="Comma 6" xfId="6" xr:uid="{D11D95DF-9D61-4EB2-BA0C-992CBE6AA5A6}"/>
    <cellStyle name="Comma 8" xfId="11" xr:uid="{7041A136-7FBA-4067-AE59-9C6C9BB443FC}"/>
    <cellStyle name="Normal" xfId="0" builtinId="0"/>
    <cellStyle name="Normal 2" xfId="8" xr:uid="{BE7918BE-2309-4085-AC72-F03A60EDF8E6}"/>
    <cellStyle name="Normal 52" xfId="3" xr:uid="{1E2A334F-0DBE-4F50-8A16-85084ED6F05F}"/>
    <cellStyle name="Normal 7" xfId="4" xr:uid="{AF96C6EE-0888-4F1F-9404-B041FF489F63}"/>
    <cellStyle name="Normal_Anexa 4_anual" xfId="5" xr:uid="{56C4C638-7B6A-4386-B3A7-E25C1B16C3FD}"/>
    <cellStyle name="Normal_situatia detaliata a investitiilor FP - 31.12.2010" xfId="9" xr:uid="{0F9B4AF8-1441-406E-B870-3BE6B20BD2D9}"/>
    <cellStyle name="Normal_situatia detaliata a investitiilor FP - 31.12.2010 2" xfId="10" xr:uid="{1D30E0D5-0F52-4461-9143-EC594B4CD697}"/>
    <cellStyle name="Percent" xfId="2" builtinId="5"/>
    <cellStyle name="Percent 3" xfId="7" xr:uid="{C065605C-2BA1-4DDF-A794-3CD02FC7381B}"/>
    <cellStyle name="Percent 3 2 2" xfId="13" xr:uid="{587383E4-46C9-4775-8576-8B840A804D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2129C-134B-432A-A6F4-15B1FF3B02DD}">
  <dimension ref="A1:BI409"/>
  <sheetViews>
    <sheetView tabSelected="1" topLeftCell="A362" zoomScaleNormal="100" workbookViewId="0">
      <selection activeCell="B402" sqref="B402"/>
    </sheetView>
  </sheetViews>
  <sheetFormatPr defaultRowHeight="11.25" outlineLevelRow="1" x14ac:dyDescent="0.2"/>
  <cols>
    <col min="1" max="1" width="6.85546875" style="1" customWidth="1"/>
    <col min="2" max="2" width="74.85546875" style="12" customWidth="1"/>
    <col min="3" max="3" width="17" style="5" customWidth="1"/>
    <col min="4" max="4" width="22.5703125" style="5" customWidth="1"/>
    <col min="5" max="5" width="19.5703125" style="5" customWidth="1"/>
    <col min="6" max="6" width="19" style="5" customWidth="1"/>
    <col min="7" max="7" width="16.42578125" style="5" customWidth="1"/>
    <col min="8" max="8" width="16.85546875" style="5" customWidth="1"/>
    <col min="9" max="9" width="17.5703125" style="5" customWidth="1"/>
    <col min="10" max="10" width="20.85546875" style="5" customWidth="1"/>
    <col min="11" max="11" width="26.7109375" style="5" customWidth="1"/>
    <col min="12" max="12" width="22.5703125" style="5" bestFit="1" customWidth="1"/>
    <col min="13" max="13" width="26.85546875" style="5" customWidth="1"/>
    <col min="14" max="14" width="18.28515625" style="5" customWidth="1"/>
    <col min="15" max="15" width="22" style="5" customWidth="1"/>
    <col min="16" max="16" width="20.42578125" style="5" customWidth="1"/>
    <col min="17" max="17" width="22.5703125" style="6" customWidth="1"/>
    <col min="18" max="18" width="20.140625" style="5" customWidth="1"/>
    <col min="19" max="19" width="20.5703125" style="5" customWidth="1"/>
    <col min="20" max="20" width="18.28515625" style="5" customWidth="1"/>
    <col min="21" max="21" width="18.85546875" style="5" customWidth="1"/>
    <col min="22" max="22" width="19" style="5" customWidth="1"/>
    <col min="23" max="23" width="12.85546875" style="6" bestFit="1" customWidth="1"/>
    <col min="24" max="24" width="12.85546875" style="5" bestFit="1" customWidth="1"/>
    <col min="25" max="25" width="9.28515625" style="5" bestFit="1" customWidth="1"/>
    <col min="26" max="256" width="9.140625" style="5"/>
    <col min="257" max="257" width="6.85546875" style="5" customWidth="1"/>
    <col min="258" max="258" width="74.85546875" style="5" customWidth="1"/>
    <col min="259" max="259" width="20.85546875" style="5" customWidth="1"/>
    <col min="260" max="260" width="22.5703125" style="5" customWidth="1"/>
    <col min="261" max="261" width="19.5703125" style="5" customWidth="1"/>
    <col min="262" max="262" width="25.140625" style="5" customWidth="1"/>
    <col min="263" max="263" width="18" style="5" customWidth="1"/>
    <col min="264" max="264" width="19.42578125" style="5" bestFit="1" customWidth="1"/>
    <col min="265" max="265" width="20.5703125" style="5" customWidth="1"/>
    <col min="266" max="266" width="24" style="5" customWidth="1"/>
    <col min="267" max="267" width="20" style="5" customWidth="1"/>
    <col min="268" max="268" width="23" style="5" customWidth="1"/>
    <col min="269" max="269" width="26.85546875" style="5" customWidth="1"/>
    <col min="270" max="270" width="18.28515625" style="5" customWidth="1"/>
    <col min="271" max="271" width="22" style="5" customWidth="1"/>
    <col min="272" max="272" width="20.42578125" style="5" customWidth="1"/>
    <col min="273" max="273" width="22.5703125" style="5" customWidth="1"/>
    <col min="274" max="274" width="20.140625" style="5" customWidth="1"/>
    <col min="275" max="275" width="20.5703125" style="5" customWidth="1"/>
    <col min="276" max="276" width="18.28515625" style="5" customWidth="1"/>
    <col min="277" max="277" width="18.85546875" style="5" customWidth="1"/>
    <col min="278" max="278" width="19" style="5" customWidth="1"/>
    <col min="279" max="512" width="9.140625" style="5"/>
    <col min="513" max="513" width="6.85546875" style="5" customWidth="1"/>
    <col min="514" max="514" width="74.85546875" style="5" customWidth="1"/>
    <col min="515" max="515" width="20.85546875" style="5" customWidth="1"/>
    <col min="516" max="516" width="22.5703125" style="5" customWidth="1"/>
    <col min="517" max="517" width="19.5703125" style="5" customWidth="1"/>
    <col min="518" max="518" width="25.140625" style="5" customWidth="1"/>
    <col min="519" max="519" width="18" style="5" customWidth="1"/>
    <col min="520" max="520" width="19.42578125" style="5" bestFit="1" customWidth="1"/>
    <col min="521" max="521" width="20.5703125" style="5" customWidth="1"/>
    <col min="522" max="522" width="24" style="5" customWidth="1"/>
    <col min="523" max="523" width="20" style="5" customWidth="1"/>
    <col min="524" max="524" width="23" style="5" customWidth="1"/>
    <col min="525" max="525" width="26.85546875" style="5" customWidth="1"/>
    <col min="526" max="526" width="18.28515625" style="5" customWidth="1"/>
    <col min="527" max="527" width="22" style="5" customWidth="1"/>
    <col min="528" max="528" width="20.42578125" style="5" customWidth="1"/>
    <col min="529" max="529" width="22.5703125" style="5" customWidth="1"/>
    <col min="530" max="530" width="20.140625" style="5" customWidth="1"/>
    <col min="531" max="531" width="20.5703125" style="5" customWidth="1"/>
    <col min="532" max="532" width="18.28515625" style="5" customWidth="1"/>
    <col min="533" max="533" width="18.85546875" style="5" customWidth="1"/>
    <col min="534" max="534" width="19" style="5" customWidth="1"/>
    <col min="535" max="768" width="9.140625" style="5"/>
    <col min="769" max="769" width="6.85546875" style="5" customWidth="1"/>
    <col min="770" max="770" width="74.85546875" style="5" customWidth="1"/>
    <col min="771" max="771" width="20.85546875" style="5" customWidth="1"/>
    <col min="772" max="772" width="22.5703125" style="5" customWidth="1"/>
    <col min="773" max="773" width="19.5703125" style="5" customWidth="1"/>
    <col min="774" max="774" width="25.140625" style="5" customWidth="1"/>
    <col min="775" max="775" width="18" style="5" customWidth="1"/>
    <col min="776" max="776" width="19.42578125" style="5" bestFit="1" customWidth="1"/>
    <col min="777" max="777" width="20.5703125" style="5" customWidth="1"/>
    <col min="778" max="778" width="24" style="5" customWidth="1"/>
    <col min="779" max="779" width="20" style="5" customWidth="1"/>
    <col min="780" max="780" width="23" style="5" customWidth="1"/>
    <col min="781" max="781" width="26.85546875" style="5" customWidth="1"/>
    <col min="782" max="782" width="18.28515625" style="5" customWidth="1"/>
    <col min="783" max="783" width="22" style="5" customWidth="1"/>
    <col min="784" max="784" width="20.42578125" style="5" customWidth="1"/>
    <col min="785" max="785" width="22.5703125" style="5" customWidth="1"/>
    <col min="786" max="786" width="20.140625" style="5" customWidth="1"/>
    <col min="787" max="787" width="20.5703125" style="5" customWidth="1"/>
    <col min="788" max="788" width="18.28515625" style="5" customWidth="1"/>
    <col min="789" max="789" width="18.85546875" style="5" customWidth="1"/>
    <col min="790" max="790" width="19" style="5" customWidth="1"/>
    <col min="791" max="1024" width="9.140625" style="5"/>
    <col min="1025" max="1025" width="6.85546875" style="5" customWidth="1"/>
    <col min="1026" max="1026" width="74.85546875" style="5" customWidth="1"/>
    <col min="1027" max="1027" width="20.85546875" style="5" customWidth="1"/>
    <col min="1028" max="1028" width="22.5703125" style="5" customWidth="1"/>
    <col min="1029" max="1029" width="19.5703125" style="5" customWidth="1"/>
    <col min="1030" max="1030" width="25.140625" style="5" customWidth="1"/>
    <col min="1031" max="1031" width="18" style="5" customWidth="1"/>
    <col min="1032" max="1032" width="19.42578125" style="5" bestFit="1" customWidth="1"/>
    <col min="1033" max="1033" width="20.5703125" style="5" customWidth="1"/>
    <col min="1034" max="1034" width="24" style="5" customWidth="1"/>
    <col min="1035" max="1035" width="20" style="5" customWidth="1"/>
    <col min="1036" max="1036" width="23" style="5" customWidth="1"/>
    <col min="1037" max="1037" width="26.85546875" style="5" customWidth="1"/>
    <col min="1038" max="1038" width="18.28515625" style="5" customWidth="1"/>
    <col min="1039" max="1039" width="22" style="5" customWidth="1"/>
    <col min="1040" max="1040" width="20.42578125" style="5" customWidth="1"/>
    <col min="1041" max="1041" width="22.5703125" style="5" customWidth="1"/>
    <col min="1042" max="1042" width="20.140625" style="5" customWidth="1"/>
    <col min="1043" max="1043" width="20.5703125" style="5" customWidth="1"/>
    <col min="1044" max="1044" width="18.28515625" style="5" customWidth="1"/>
    <col min="1045" max="1045" width="18.85546875" style="5" customWidth="1"/>
    <col min="1046" max="1046" width="19" style="5" customWidth="1"/>
    <col min="1047" max="1280" width="9.140625" style="5"/>
    <col min="1281" max="1281" width="6.85546875" style="5" customWidth="1"/>
    <col min="1282" max="1282" width="74.85546875" style="5" customWidth="1"/>
    <col min="1283" max="1283" width="20.85546875" style="5" customWidth="1"/>
    <col min="1284" max="1284" width="22.5703125" style="5" customWidth="1"/>
    <col min="1285" max="1285" width="19.5703125" style="5" customWidth="1"/>
    <col min="1286" max="1286" width="25.140625" style="5" customWidth="1"/>
    <col min="1287" max="1287" width="18" style="5" customWidth="1"/>
    <col min="1288" max="1288" width="19.42578125" style="5" bestFit="1" customWidth="1"/>
    <col min="1289" max="1289" width="20.5703125" style="5" customWidth="1"/>
    <col min="1290" max="1290" width="24" style="5" customWidth="1"/>
    <col min="1291" max="1291" width="20" style="5" customWidth="1"/>
    <col min="1292" max="1292" width="23" style="5" customWidth="1"/>
    <col min="1293" max="1293" width="26.85546875" style="5" customWidth="1"/>
    <col min="1294" max="1294" width="18.28515625" style="5" customWidth="1"/>
    <col min="1295" max="1295" width="22" style="5" customWidth="1"/>
    <col min="1296" max="1296" width="20.42578125" style="5" customWidth="1"/>
    <col min="1297" max="1297" width="22.5703125" style="5" customWidth="1"/>
    <col min="1298" max="1298" width="20.140625" style="5" customWidth="1"/>
    <col min="1299" max="1299" width="20.5703125" style="5" customWidth="1"/>
    <col min="1300" max="1300" width="18.28515625" style="5" customWidth="1"/>
    <col min="1301" max="1301" width="18.85546875" style="5" customWidth="1"/>
    <col min="1302" max="1302" width="19" style="5" customWidth="1"/>
    <col min="1303" max="1536" width="9.140625" style="5"/>
    <col min="1537" max="1537" width="6.85546875" style="5" customWidth="1"/>
    <col min="1538" max="1538" width="74.85546875" style="5" customWidth="1"/>
    <col min="1539" max="1539" width="20.85546875" style="5" customWidth="1"/>
    <col min="1540" max="1540" width="22.5703125" style="5" customWidth="1"/>
    <col min="1541" max="1541" width="19.5703125" style="5" customWidth="1"/>
    <col min="1542" max="1542" width="25.140625" style="5" customWidth="1"/>
    <col min="1543" max="1543" width="18" style="5" customWidth="1"/>
    <col min="1544" max="1544" width="19.42578125" style="5" bestFit="1" customWidth="1"/>
    <col min="1545" max="1545" width="20.5703125" style="5" customWidth="1"/>
    <col min="1546" max="1546" width="24" style="5" customWidth="1"/>
    <col min="1547" max="1547" width="20" style="5" customWidth="1"/>
    <col min="1548" max="1548" width="23" style="5" customWidth="1"/>
    <col min="1549" max="1549" width="26.85546875" style="5" customWidth="1"/>
    <col min="1550" max="1550" width="18.28515625" style="5" customWidth="1"/>
    <col min="1551" max="1551" width="22" style="5" customWidth="1"/>
    <col min="1552" max="1552" width="20.42578125" style="5" customWidth="1"/>
    <col min="1553" max="1553" width="22.5703125" style="5" customWidth="1"/>
    <col min="1554" max="1554" width="20.140625" style="5" customWidth="1"/>
    <col min="1555" max="1555" width="20.5703125" style="5" customWidth="1"/>
    <col min="1556" max="1556" width="18.28515625" style="5" customWidth="1"/>
    <col min="1557" max="1557" width="18.85546875" style="5" customWidth="1"/>
    <col min="1558" max="1558" width="19" style="5" customWidth="1"/>
    <col min="1559" max="1792" width="9.140625" style="5"/>
    <col min="1793" max="1793" width="6.85546875" style="5" customWidth="1"/>
    <col min="1794" max="1794" width="74.85546875" style="5" customWidth="1"/>
    <col min="1795" max="1795" width="20.85546875" style="5" customWidth="1"/>
    <col min="1796" max="1796" width="22.5703125" style="5" customWidth="1"/>
    <col min="1797" max="1797" width="19.5703125" style="5" customWidth="1"/>
    <col min="1798" max="1798" width="25.140625" style="5" customWidth="1"/>
    <col min="1799" max="1799" width="18" style="5" customWidth="1"/>
    <col min="1800" max="1800" width="19.42578125" style="5" bestFit="1" customWidth="1"/>
    <col min="1801" max="1801" width="20.5703125" style="5" customWidth="1"/>
    <col min="1802" max="1802" width="24" style="5" customWidth="1"/>
    <col min="1803" max="1803" width="20" style="5" customWidth="1"/>
    <col min="1804" max="1804" width="23" style="5" customWidth="1"/>
    <col min="1805" max="1805" width="26.85546875" style="5" customWidth="1"/>
    <col min="1806" max="1806" width="18.28515625" style="5" customWidth="1"/>
    <col min="1807" max="1807" width="22" style="5" customWidth="1"/>
    <col min="1808" max="1808" width="20.42578125" style="5" customWidth="1"/>
    <col min="1809" max="1809" width="22.5703125" style="5" customWidth="1"/>
    <col min="1810" max="1810" width="20.140625" style="5" customWidth="1"/>
    <col min="1811" max="1811" width="20.5703125" style="5" customWidth="1"/>
    <col min="1812" max="1812" width="18.28515625" style="5" customWidth="1"/>
    <col min="1813" max="1813" width="18.85546875" style="5" customWidth="1"/>
    <col min="1814" max="1814" width="19" style="5" customWidth="1"/>
    <col min="1815" max="2048" width="9.140625" style="5"/>
    <col min="2049" max="2049" width="6.85546875" style="5" customWidth="1"/>
    <col min="2050" max="2050" width="74.85546875" style="5" customWidth="1"/>
    <col min="2051" max="2051" width="20.85546875" style="5" customWidth="1"/>
    <col min="2052" max="2052" width="22.5703125" style="5" customWidth="1"/>
    <col min="2053" max="2053" width="19.5703125" style="5" customWidth="1"/>
    <col min="2054" max="2054" width="25.140625" style="5" customWidth="1"/>
    <col min="2055" max="2055" width="18" style="5" customWidth="1"/>
    <col min="2056" max="2056" width="19.42578125" style="5" bestFit="1" customWidth="1"/>
    <col min="2057" max="2057" width="20.5703125" style="5" customWidth="1"/>
    <col min="2058" max="2058" width="24" style="5" customWidth="1"/>
    <col min="2059" max="2059" width="20" style="5" customWidth="1"/>
    <col min="2060" max="2060" width="23" style="5" customWidth="1"/>
    <col min="2061" max="2061" width="26.85546875" style="5" customWidth="1"/>
    <col min="2062" max="2062" width="18.28515625" style="5" customWidth="1"/>
    <col min="2063" max="2063" width="22" style="5" customWidth="1"/>
    <col min="2064" max="2064" width="20.42578125" style="5" customWidth="1"/>
    <col min="2065" max="2065" width="22.5703125" style="5" customWidth="1"/>
    <col min="2066" max="2066" width="20.140625" style="5" customWidth="1"/>
    <col min="2067" max="2067" width="20.5703125" style="5" customWidth="1"/>
    <col min="2068" max="2068" width="18.28515625" style="5" customWidth="1"/>
    <col min="2069" max="2069" width="18.85546875" style="5" customWidth="1"/>
    <col min="2070" max="2070" width="19" style="5" customWidth="1"/>
    <col min="2071" max="2304" width="9.140625" style="5"/>
    <col min="2305" max="2305" width="6.85546875" style="5" customWidth="1"/>
    <col min="2306" max="2306" width="74.85546875" style="5" customWidth="1"/>
    <col min="2307" max="2307" width="20.85546875" style="5" customWidth="1"/>
    <col min="2308" max="2308" width="22.5703125" style="5" customWidth="1"/>
    <col min="2309" max="2309" width="19.5703125" style="5" customWidth="1"/>
    <col min="2310" max="2310" width="25.140625" style="5" customWidth="1"/>
    <col min="2311" max="2311" width="18" style="5" customWidth="1"/>
    <col min="2312" max="2312" width="19.42578125" style="5" bestFit="1" customWidth="1"/>
    <col min="2313" max="2313" width="20.5703125" style="5" customWidth="1"/>
    <col min="2314" max="2314" width="24" style="5" customWidth="1"/>
    <col min="2315" max="2315" width="20" style="5" customWidth="1"/>
    <col min="2316" max="2316" width="23" style="5" customWidth="1"/>
    <col min="2317" max="2317" width="26.85546875" style="5" customWidth="1"/>
    <col min="2318" max="2318" width="18.28515625" style="5" customWidth="1"/>
    <col min="2319" max="2319" width="22" style="5" customWidth="1"/>
    <col min="2320" max="2320" width="20.42578125" style="5" customWidth="1"/>
    <col min="2321" max="2321" width="22.5703125" style="5" customWidth="1"/>
    <col min="2322" max="2322" width="20.140625" style="5" customWidth="1"/>
    <col min="2323" max="2323" width="20.5703125" style="5" customWidth="1"/>
    <col min="2324" max="2324" width="18.28515625" style="5" customWidth="1"/>
    <col min="2325" max="2325" width="18.85546875" style="5" customWidth="1"/>
    <col min="2326" max="2326" width="19" style="5" customWidth="1"/>
    <col min="2327" max="2560" width="9.140625" style="5"/>
    <col min="2561" max="2561" width="6.85546875" style="5" customWidth="1"/>
    <col min="2562" max="2562" width="74.85546875" style="5" customWidth="1"/>
    <col min="2563" max="2563" width="20.85546875" style="5" customWidth="1"/>
    <col min="2564" max="2564" width="22.5703125" style="5" customWidth="1"/>
    <col min="2565" max="2565" width="19.5703125" style="5" customWidth="1"/>
    <col min="2566" max="2566" width="25.140625" style="5" customWidth="1"/>
    <col min="2567" max="2567" width="18" style="5" customWidth="1"/>
    <col min="2568" max="2568" width="19.42578125" style="5" bestFit="1" customWidth="1"/>
    <col min="2569" max="2569" width="20.5703125" style="5" customWidth="1"/>
    <col min="2570" max="2570" width="24" style="5" customWidth="1"/>
    <col min="2571" max="2571" width="20" style="5" customWidth="1"/>
    <col min="2572" max="2572" width="23" style="5" customWidth="1"/>
    <col min="2573" max="2573" width="26.85546875" style="5" customWidth="1"/>
    <col min="2574" max="2574" width="18.28515625" style="5" customWidth="1"/>
    <col min="2575" max="2575" width="22" style="5" customWidth="1"/>
    <col min="2576" max="2576" width="20.42578125" style="5" customWidth="1"/>
    <col min="2577" max="2577" width="22.5703125" style="5" customWidth="1"/>
    <col min="2578" max="2578" width="20.140625" style="5" customWidth="1"/>
    <col min="2579" max="2579" width="20.5703125" style="5" customWidth="1"/>
    <col min="2580" max="2580" width="18.28515625" style="5" customWidth="1"/>
    <col min="2581" max="2581" width="18.85546875" style="5" customWidth="1"/>
    <col min="2582" max="2582" width="19" style="5" customWidth="1"/>
    <col min="2583" max="2816" width="9.140625" style="5"/>
    <col min="2817" max="2817" width="6.85546875" style="5" customWidth="1"/>
    <col min="2818" max="2818" width="74.85546875" style="5" customWidth="1"/>
    <col min="2819" max="2819" width="20.85546875" style="5" customWidth="1"/>
    <col min="2820" max="2820" width="22.5703125" style="5" customWidth="1"/>
    <col min="2821" max="2821" width="19.5703125" style="5" customWidth="1"/>
    <col min="2822" max="2822" width="25.140625" style="5" customWidth="1"/>
    <col min="2823" max="2823" width="18" style="5" customWidth="1"/>
    <col min="2824" max="2824" width="19.42578125" style="5" bestFit="1" customWidth="1"/>
    <col min="2825" max="2825" width="20.5703125" style="5" customWidth="1"/>
    <col min="2826" max="2826" width="24" style="5" customWidth="1"/>
    <col min="2827" max="2827" width="20" style="5" customWidth="1"/>
    <col min="2828" max="2828" width="23" style="5" customWidth="1"/>
    <col min="2829" max="2829" width="26.85546875" style="5" customWidth="1"/>
    <col min="2830" max="2830" width="18.28515625" style="5" customWidth="1"/>
    <col min="2831" max="2831" width="22" style="5" customWidth="1"/>
    <col min="2832" max="2832" width="20.42578125" style="5" customWidth="1"/>
    <col min="2833" max="2833" width="22.5703125" style="5" customWidth="1"/>
    <col min="2834" max="2834" width="20.140625" style="5" customWidth="1"/>
    <col min="2835" max="2835" width="20.5703125" style="5" customWidth="1"/>
    <col min="2836" max="2836" width="18.28515625" style="5" customWidth="1"/>
    <col min="2837" max="2837" width="18.85546875" style="5" customWidth="1"/>
    <col min="2838" max="2838" width="19" style="5" customWidth="1"/>
    <col min="2839" max="3072" width="9.140625" style="5"/>
    <col min="3073" max="3073" width="6.85546875" style="5" customWidth="1"/>
    <col min="3074" max="3074" width="74.85546875" style="5" customWidth="1"/>
    <col min="3075" max="3075" width="20.85546875" style="5" customWidth="1"/>
    <col min="3076" max="3076" width="22.5703125" style="5" customWidth="1"/>
    <col min="3077" max="3077" width="19.5703125" style="5" customWidth="1"/>
    <col min="3078" max="3078" width="25.140625" style="5" customWidth="1"/>
    <col min="3079" max="3079" width="18" style="5" customWidth="1"/>
    <col min="3080" max="3080" width="19.42578125" style="5" bestFit="1" customWidth="1"/>
    <col min="3081" max="3081" width="20.5703125" style="5" customWidth="1"/>
    <col min="3082" max="3082" width="24" style="5" customWidth="1"/>
    <col min="3083" max="3083" width="20" style="5" customWidth="1"/>
    <col min="3084" max="3084" width="23" style="5" customWidth="1"/>
    <col min="3085" max="3085" width="26.85546875" style="5" customWidth="1"/>
    <col min="3086" max="3086" width="18.28515625" style="5" customWidth="1"/>
    <col min="3087" max="3087" width="22" style="5" customWidth="1"/>
    <col min="3088" max="3088" width="20.42578125" style="5" customWidth="1"/>
    <col min="3089" max="3089" width="22.5703125" style="5" customWidth="1"/>
    <col min="3090" max="3090" width="20.140625" style="5" customWidth="1"/>
    <col min="3091" max="3091" width="20.5703125" style="5" customWidth="1"/>
    <col min="3092" max="3092" width="18.28515625" style="5" customWidth="1"/>
    <col min="3093" max="3093" width="18.85546875" style="5" customWidth="1"/>
    <col min="3094" max="3094" width="19" style="5" customWidth="1"/>
    <col min="3095" max="3328" width="9.140625" style="5"/>
    <col min="3329" max="3329" width="6.85546875" style="5" customWidth="1"/>
    <col min="3330" max="3330" width="74.85546875" style="5" customWidth="1"/>
    <col min="3331" max="3331" width="20.85546875" style="5" customWidth="1"/>
    <col min="3332" max="3332" width="22.5703125" style="5" customWidth="1"/>
    <col min="3333" max="3333" width="19.5703125" style="5" customWidth="1"/>
    <col min="3334" max="3334" width="25.140625" style="5" customWidth="1"/>
    <col min="3335" max="3335" width="18" style="5" customWidth="1"/>
    <col min="3336" max="3336" width="19.42578125" style="5" bestFit="1" customWidth="1"/>
    <col min="3337" max="3337" width="20.5703125" style="5" customWidth="1"/>
    <col min="3338" max="3338" width="24" style="5" customWidth="1"/>
    <col min="3339" max="3339" width="20" style="5" customWidth="1"/>
    <col min="3340" max="3340" width="23" style="5" customWidth="1"/>
    <col min="3341" max="3341" width="26.85546875" style="5" customWidth="1"/>
    <col min="3342" max="3342" width="18.28515625" style="5" customWidth="1"/>
    <col min="3343" max="3343" width="22" style="5" customWidth="1"/>
    <col min="3344" max="3344" width="20.42578125" style="5" customWidth="1"/>
    <col min="3345" max="3345" width="22.5703125" style="5" customWidth="1"/>
    <col min="3346" max="3346" width="20.140625" style="5" customWidth="1"/>
    <col min="3347" max="3347" width="20.5703125" style="5" customWidth="1"/>
    <col min="3348" max="3348" width="18.28515625" style="5" customWidth="1"/>
    <col min="3349" max="3349" width="18.85546875" style="5" customWidth="1"/>
    <col min="3350" max="3350" width="19" style="5" customWidth="1"/>
    <col min="3351" max="3584" width="9.140625" style="5"/>
    <col min="3585" max="3585" width="6.85546875" style="5" customWidth="1"/>
    <col min="3586" max="3586" width="74.85546875" style="5" customWidth="1"/>
    <col min="3587" max="3587" width="20.85546875" style="5" customWidth="1"/>
    <col min="3588" max="3588" width="22.5703125" style="5" customWidth="1"/>
    <col min="3589" max="3589" width="19.5703125" style="5" customWidth="1"/>
    <col min="3590" max="3590" width="25.140625" style="5" customWidth="1"/>
    <col min="3591" max="3591" width="18" style="5" customWidth="1"/>
    <col min="3592" max="3592" width="19.42578125" style="5" bestFit="1" customWidth="1"/>
    <col min="3593" max="3593" width="20.5703125" style="5" customWidth="1"/>
    <col min="3594" max="3594" width="24" style="5" customWidth="1"/>
    <col min="3595" max="3595" width="20" style="5" customWidth="1"/>
    <col min="3596" max="3596" width="23" style="5" customWidth="1"/>
    <col min="3597" max="3597" width="26.85546875" style="5" customWidth="1"/>
    <col min="3598" max="3598" width="18.28515625" style="5" customWidth="1"/>
    <col min="3599" max="3599" width="22" style="5" customWidth="1"/>
    <col min="3600" max="3600" width="20.42578125" style="5" customWidth="1"/>
    <col min="3601" max="3601" width="22.5703125" style="5" customWidth="1"/>
    <col min="3602" max="3602" width="20.140625" style="5" customWidth="1"/>
    <col min="3603" max="3603" width="20.5703125" style="5" customWidth="1"/>
    <col min="3604" max="3604" width="18.28515625" style="5" customWidth="1"/>
    <col min="3605" max="3605" width="18.85546875" style="5" customWidth="1"/>
    <col min="3606" max="3606" width="19" style="5" customWidth="1"/>
    <col min="3607" max="3840" width="9.140625" style="5"/>
    <col min="3841" max="3841" width="6.85546875" style="5" customWidth="1"/>
    <col min="3842" max="3842" width="74.85546875" style="5" customWidth="1"/>
    <col min="3843" max="3843" width="20.85546875" style="5" customWidth="1"/>
    <col min="3844" max="3844" width="22.5703125" style="5" customWidth="1"/>
    <col min="3845" max="3845" width="19.5703125" style="5" customWidth="1"/>
    <col min="3846" max="3846" width="25.140625" style="5" customWidth="1"/>
    <col min="3847" max="3847" width="18" style="5" customWidth="1"/>
    <col min="3848" max="3848" width="19.42578125" style="5" bestFit="1" customWidth="1"/>
    <col min="3849" max="3849" width="20.5703125" style="5" customWidth="1"/>
    <col min="3850" max="3850" width="24" style="5" customWidth="1"/>
    <col min="3851" max="3851" width="20" style="5" customWidth="1"/>
    <col min="3852" max="3852" width="23" style="5" customWidth="1"/>
    <col min="3853" max="3853" width="26.85546875" style="5" customWidth="1"/>
    <col min="3854" max="3854" width="18.28515625" style="5" customWidth="1"/>
    <col min="3855" max="3855" width="22" style="5" customWidth="1"/>
    <col min="3856" max="3856" width="20.42578125" style="5" customWidth="1"/>
    <col min="3857" max="3857" width="22.5703125" style="5" customWidth="1"/>
    <col min="3858" max="3858" width="20.140625" style="5" customWidth="1"/>
    <col min="3859" max="3859" width="20.5703125" style="5" customWidth="1"/>
    <col min="3860" max="3860" width="18.28515625" style="5" customWidth="1"/>
    <col min="3861" max="3861" width="18.85546875" style="5" customWidth="1"/>
    <col min="3862" max="3862" width="19" style="5" customWidth="1"/>
    <col min="3863" max="4096" width="9.140625" style="5"/>
    <col min="4097" max="4097" width="6.85546875" style="5" customWidth="1"/>
    <col min="4098" max="4098" width="74.85546875" style="5" customWidth="1"/>
    <col min="4099" max="4099" width="20.85546875" style="5" customWidth="1"/>
    <col min="4100" max="4100" width="22.5703125" style="5" customWidth="1"/>
    <col min="4101" max="4101" width="19.5703125" style="5" customWidth="1"/>
    <col min="4102" max="4102" width="25.140625" style="5" customWidth="1"/>
    <col min="4103" max="4103" width="18" style="5" customWidth="1"/>
    <col min="4104" max="4104" width="19.42578125" style="5" bestFit="1" customWidth="1"/>
    <col min="4105" max="4105" width="20.5703125" style="5" customWidth="1"/>
    <col min="4106" max="4106" width="24" style="5" customWidth="1"/>
    <col min="4107" max="4107" width="20" style="5" customWidth="1"/>
    <col min="4108" max="4108" width="23" style="5" customWidth="1"/>
    <col min="4109" max="4109" width="26.85546875" style="5" customWidth="1"/>
    <col min="4110" max="4110" width="18.28515625" style="5" customWidth="1"/>
    <col min="4111" max="4111" width="22" style="5" customWidth="1"/>
    <col min="4112" max="4112" width="20.42578125" style="5" customWidth="1"/>
    <col min="4113" max="4113" width="22.5703125" style="5" customWidth="1"/>
    <col min="4114" max="4114" width="20.140625" style="5" customWidth="1"/>
    <col min="4115" max="4115" width="20.5703125" style="5" customWidth="1"/>
    <col min="4116" max="4116" width="18.28515625" style="5" customWidth="1"/>
    <col min="4117" max="4117" width="18.85546875" style="5" customWidth="1"/>
    <col min="4118" max="4118" width="19" style="5" customWidth="1"/>
    <col min="4119" max="4352" width="9.140625" style="5"/>
    <col min="4353" max="4353" width="6.85546875" style="5" customWidth="1"/>
    <col min="4354" max="4354" width="74.85546875" style="5" customWidth="1"/>
    <col min="4355" max="4355" width="20.85546875" style="5" customWidth="1"/>
    <col min="4356" max="4356" width="22.5703125" style="5" customWidth="1"/>
    <col min="4357" max="4357" width="19.5703125" style="5" customWidth="1"/>
    <col min="4358" max="4358" width="25.140625" style="5" customWidth="1"/>
    <col min="4359" max="4359" width="18" style="5" customWidth="1"/>
    <col min="4360" max="4360" width="19.42578125" style="5" bestFit="1" customWidth="1"/>
    <col min="4361" max="4361" width="20.5703125" style="5" customWidth="1"/>
    <col min="4362" max="4362" width="24" style="5" customWidth="1"/>
    <col min="4363" max="4363" width="20" style="5" customWidth="1"/>
    <col min="4364" max="4364" width="23" style="5" customWidth="1"/>
    <col min="4365" max="4365" width="26.85546875" style="5" customWidth="1"/>
    <col min="4366" max="4366" width="18.28515625" style="5" customWidth="1"/>
    <col min="4367" max="4367" width="22" style="5" customWidth="1"/>
    <col min="4368" max="4368" width="20.42578125" style="5" customWidth="1"/>
    <col min="4369" max="4369" width="22.5703125" style="5" customWidth="1"/>
    <col min="4370" max="4370" width="20.140625" style="5" customWidth="1"/>
    <col min="4371" max="4371" width="20.5703125" style="5" customWidth="1"/>
    <col min="4372" max="4372" width="18.28515625" style="5" customWidth="1"/>
    <col min="4373" max="4373" width="18.85546875" style="5" customWidth="1"/>
    <col min="4374" max="4374" width="19" style="5" customWidth="1"/>
    <col min="4375" max="4608" width="9.140625" style="5"/>
    <col min="4609" max="4609" width="6.85546875" style="5" customWidth="1"/>
    <col min="4610" max="4610" width="74.85546875" style="5" customWidth="1"/>
    <col min="4611" max="4611" width="20.85546875" style="5" customWidth="1"/>
    <col min="4612" max="4612" width="22.5703125" style="5" customWidth="1"/>
    <col min="4613" max="4613" width="19.5703125" style="5" customWidth="1"/>
    <col min="4614" max="4614" width="25.140625" style="5" customWidth="1"/>
    <col min="4615" max="4615" width="18" style="5" customWidth="1"/>
    <col min="4616" max="4616" width="19.42578125" style="5" bestFit="1" customWidth="1"/>
    <col min="4617" max="4617" width="20.5703125" style="5" customWidth="1"/>
    <col min="4618" max="4618" width="24" style="5" customWidth="1"/>
    <col min="4619" max="4619" width="20" style="5" customWidth="1"/>
    <col min="4620" max="4620" width="23" style="5" customWidth="1"/>
    <col min="4621" max="4621" width="26.85546875" style="5" customWidth="1"/>
    <col min="4622" max="4622" width="18.28515625" style="5" customWidth="1"/>
    <col min="4623" max="4623" width="22" style="5" customWidth="1"/>
    <col min="4624" max="4624" width="20.42578125" style="5" customWidth="1"/>
    <col min="4625" max="4625" width="22.5703125" style="5" customWidth="1"/>
    <col min="4626" max="4626" width="20.140625" style="5" customWidth="1"/>
    <col min="4627" max="4627" width="20.5703125" style="5" customWidth="1"/>
    <col min="4628" max="4628" width="18.28515625" style="5" customWidth="1"/>
    <col min="4629" max="4629" width="18.85546875" style="5" customWidth="1"/>
    <col min="4630" max="4630" width="19" style="5" customWidth="1"/>
    <col min="4631" max="4864" width="9.140625" style="5"/>
    <col min="4865" max="4865" width="6.85546875" style="5" customWidth="1"/>
    <col min="4866" max="4866" width="74.85546875" style="5" customWidth="1"/>
    <col min="4867" max="4867" width="20.85546875" style="5" customWidth="1"/>
    <col min="4868" max="4868" width="22.5703125" style="5" customWidth="1"/>
    <col min="4869" max="4869" width="19.5703125" style="5" customWidth="1"/>
    <col min="4870" max="4870" width="25.140625" style="5" customWidth="1"/>
    <col min="4871" max="4871" width="18" style="5" customWidth="1"/>
    <col min="4872" max="4872" width="19.42578125" style="5" bestFit="1" customWidth="1"/>
    <col min="4873" max="4873" width="20.5703125" style="5" customWidth="1"/>
    <col min="4874" max="4874" width="24" style="5" customWidth="1"/>
    <col min="4875" max="4875" width="20" style="5" customWidth="1"/>
    <col min="4876" max="4876" width="23" style="5" customWidth="1"/>
    <col min="4877" max="4877" width="26.85546875" style="5" customWidth="1"/>
    <col min="4878" max="4878" width="18.28515625" style="5" customWidth="1"/>
    <col min="4879" max="4879" width="22" style="5" customWidth="1"/>
    <col min="4880" max="4880" width="20.42578125" style="5" customWidth="1"/>
    <col min="4881" max="4881" width="22.5703125" style="5" customWidth="1"/>
    <col min="4882" max="4882" width="20.140625" style="5" customWidth="1"/>
    <col min="4883" max="4883" width="20.5703125" style="5" customWidth="1"/>
    <col min="4884" max="4884" width="18.28515625" style="5" customWidth="1"/>
    <col min="4885" max="4885" width="18.85546875" style="5" customWidth="1"/>
    <col min="4886" max="4886" width="19" style="5" customWidth="1"/>
    <col min="4887" max="5120" width="9.140625" style="5"/>
    <col min="5121" max="5121" width="6.85546875" style="5" customWidth="1"/>
    <col min="5122" max="5122" width="74.85546875" style="5" customWidth="1"/>
    <col min="5123" max="5123" width="20.85546875" style="5" customWidth="1"/>
    <col min="5124" max="5124" width="22.5703125" style="5" customWidth="1"/>
    <col min="5125" max="5125" width="19.5703125" style="5" customWidth="1"/>
    <col min="5126" max="5126" width="25.140625" style="5" customWidth="1"/>
    <col min="5127" max="5127" width="18" style="5" customWidth="1"/>
    <col min="5128" max="5128" width="19.42578125" style="5" bestFit="1" customWidth="1"/>
    <col min="5129" max="5129" width="20.5703125" style="5" customWidth="1"/>
    <col min="5130" max="5130" width="24" style="5" customWidth="1"/>
    <col min="5131" max="5131" width="20" style="5" customWidth="1"/>
    <col min="5132" max="5132" width="23" style="5" customWidth="1"/>
    <col min="5133" max="5133" width="26.85546875" style="5" customWidth="1"/>
    <col min="5134" max="5134" width="18.28515625" style="5" customWidth="1"/>
    <col min="5135" max="5135" width="22" style="5" customWidth="1"/>
    <col min="5136" max="5136" width="20.42578125" style="5" customWidth="1"/>
    <col min="5137" max="5137" width="22.5703125" style="5" customWidth="1"/>
    <col min="5138" max="5138" width="20.140625" style="5" customWidth="1"/>
    <col min="5139" max="5139" width="20.5703125" style="5" customWidth="1"/>
    <col min="5140" max="5140" width="18.28515625" style="5" customWidth="1"/>
    <col min="5141" max="5141" width="18.85546875" style="5" customWidth="1"/>
    <col min="5142" max="5142" width="19" style="5" customWidth="1"/>
    <col min="5143" max="5376" width="9.140625" style="5"/>
    <col min="5377" max="5377" width="6.85546875" style="5" customWidth="1"/>
    <col min="5378" max="5378" width="74.85546875" style="5" customWidth="1"/>
    <col min="5379" max="5379" width="20.85546875" style="5" customWidth="1"/>
    <col min="5380" max="5380" width="22.5703125" style="5" customWidth="1"/>
    <col min="5381" max="5381" width="19.5703125" style="5" customWidth="1"/>
    <col min="5382" max="5382" width="25.140625" style="5" customWidth="1"/>
    <col min="5383" max="5383" width="18" style="5" customWidth="1"/>
    <col min="5384" max="5384" width="19.42578125" style="5" bestFit="1" customWidth="1"/>
    <col min="5385" max="5385" width="20.5703125" style="5" customWidth="1"/>
    <col min="5386" max="5386" width="24" style="5" customWidth="1"/>
    <col min="5387" max="5387" width="20" style="5" customWidth="1"/>
    <col min="5388" max="5388" width="23" style="5" customWidth="1"/>
    <col min="5389" max="5389" width="26.85546875" style="5" customWidth="1"/>
    <col min="5390" max="5390" width="18.28515625" style="5" customWidth="1"/>
    <col min="5391" max="5391" width="22" style="5" customWidth="1"/>
    <col min="5392" max="5392" width="20.42578125" style="5" customWidth="1"/>
    <col min="5393" max="5393" width="22.5703125" style="5" customWidth="1"/>
    <col min="5394" max="5394" width="20.140625" style="5" customWidth="1"/>
    <col min="5395" max="5395" width="20.5703125" style="5" customWidth="1"/>
    <col min="5396" max="5396" width="18.28515625" style="5" customWidth="1"/>
    <col min="5397" max="5397" width="18.85546875" style="5" customWidth="1"/>
    <col min="5398" max="5398" width="19" style="5" customWidth="1"/>
    <col min="5399" max="5632" width="9.140625" style="5"/>
    <col min="5633" max="5633" width="6.85546875" style="5" customWidth="1"/>
    <col min="5634" max="5634" width="74.85546875" style="5" customWidth="1"/>
    <col min="5635" max="5635" width="20.85546875" style="5" customWidth="1"/>
    <col min="5636" max="5636" width="22.5703125" style="5" customWidth="1"/>
    <col min="5637" max="5637" width="19.5703125" style="5" customWidth="1"/>
    <col min="5638" max="5638" width="25.140625" style="5" customWidth="1"/>
    <col min="5639" max="5639" width="18" style="5" customWidth="1"/>
    <col min="5640" max="5640" width="19.42578125" style="5" bestFit="1" customWidth="1"/>
    <col min="5641" max="5641" width="20.5703125" style="5" customWidth="1"/>
    <col min="5642" max="5642" width="24" style="5" customWidth="1"/>
    <col min="5643" max="5643" width="20" style="5" customWidth="1"/>
    <col min="5644" max="5644" width="23" style="5" customWidth="1"/>
    <col min="5645" max="5645" width="26.85546875" style="5" customWidth="1"/>
    <col min="5646" max="5646" width="18.28515625" style="5" customWidth="1"/>
    <col min="5647" max="5647" width="22" style="5" customWidth="1"/>
    <col min="5648" max="5648" width="20.42578125" style="5" customWidth="1"/>
    <col min="5649" max="5649" width="22.5703125" style="5" customWidth="1"/>
    <col min="5650" max="5650" width="20.140625" style="5" customWidth="1"/>
    <col min="5651" max="5651" width="20.5703125" style="5" customWidth="1"/>
    <col min="5652" max="5652" width="18.28515625" style="5" customWidth="1"/>
    <col min="5653" max="5653" width="18.85546875" style="5" customWidth="1"/>
    <col min="5654" max="5654" width="19" style="5" customWidth="1"/>
    <col min="5655" max="5888" width="9.140625" style="5"/>
    <col min="5889" max="5889" width="6.85546875" style="5" customWidth="1"/>
    <col min="5890" max="5890" width="74.85546875" style="5" customWidth="1"/>
    <col min="5891" max="5891" width="20.85546875" style="5" customWidth="1"/>
    <col min="5892" max="5892" width="22.5703125" style="5" customWidth="1"/>
    <col min="5893" max="5893" width="19.5703125" style="5" customWidth="1"/>
    <col min="5894" max="5894" width="25.140625" style="5" customWidth="1"/>
    <col min="5895" max="5895" width="18" style="5" customWidth="1"/>
    <col min="5896" max="5896" width="19.42578125" style="5" bestFit="1" customWidth="1"/>
    <col min="5897" max="5897" width="20.5703125" style="5" customWidth="1"/>
    <col min="5898" max="5898" width="24" style="5" customWidth="1"/>
    <col min="5899" max="5899" width="20" style="5" customWidth="1"/>
    <col min="5900" max="5900" width="23" style="5" customWidth="1"/>
    <col min="5901" max="5901" width="26.85546875" style="5" customWidth="1"/>
    <col min="5902" max="5902" width="18.28515625" style="5" customWidth="1"/>
    <col min="5903" max="5903" width="22" style="5" customWidth="1"/>
    <col min="5904" max="5904" width="20.42578125" style="5" customWidth="1"/>
    <col min="5905" max="5905" width="22.5703125" style="5" customWidth="1"/>
    <col min="5906" max="5906" width="20.140625" style="5" customWidth="1"/>
    <col min="5907" max="5907" width="20.5703125" style="5" customWidth="1"/>
    <col min="5908" max="5908" width="18.28515625" style="5" customWidth="1"/>
    <col min="5909" max="5909" width="18.85546875" style="5" customWidth="1"/>
    <col min="5910" max="5910" width="19" style="5" customWidth="1"/>
    <col min="5911" max="6144" width="9.140625" style="5"/>
    <col min="6145" max="6145" width="6.85546875" style="5" customWidth="1"/>
    <col min="6146" max="6146" width="74.85546875" style="5" customWidth="1"/>
    <col min="6147" max="6147" width="20.85546875" style="5" customWidth="1"/>
    <col min="6148" max="6148" width="22.5703125" style="5" customWidth="1"/>
    <col min="6149" max="6149" width="19.5703125" style="5" customWidth="1"/>
    <col min="6150" max="6150" width="25.140625" style="5" customWidth="1"/>
    <col min="6151" max="6151" width="18" style="5" customWidth="1"/>
    <col min="6152" max="6152" width="19.42578125" style="5" bestFit="1" customWidth="1"/>
    <col min="6153" max="6153" width="20.5703125" style="5" customWidth="1"/>
    <col min="6154" max="6154" width="24" style="5" customWidth="1"/>
    <col min="6155" max="6155" width="20" style="5" customWidth="1"/>
    <col min="6156" max="6156" width="23" style="5" customWidth="1"/>
    <col min="6157" max="6157" width="26.85546875" style="5" customWidth="1"/>
    <col min="6158" max="6158" width="18.28515625" style="5" customWidth="1"/>
    <col min="6159" max="6159" width="22" style="5" customWidth="1"/>
    <col min="6160" max="6160" width="20.42578125" style="5" customWidth="1"/>
    <col min="6161" max="6161" width="22.5703125" style="5" customWidth="1"/>
    <col min="6162" max="6162" width="20.140625" style="5" customWidth="1"/>
    <col min="6163" max="6163" width="20.5703125" style="5" customWidth="1"/>
    <col min="6164" max="6164" width="18.28515625" style="5" customWidth="1"/>
    <col min="6165" max="6165" width="18.85546875" style="5" customWidth="1"/>
    <col min="6166" max="6166" width="19" style="5" customWidth="1"/>
    <col min="6167" max="6400" width="9.140625" style="5"/>
    <col min="6401" max="6401" width="6.85546875" style="5" customWidth="1"/>
    <col min="6402" max="6402" width="74.85546875" style="5" customWidth="1"/>
    <col min="6403" max="6403" width="20.85546875" style="5" customWidth="1"/>
    <col min="6404" max="6404" width="22.5703125" style="5" customWidth="1"/>
    <col min="6405" max="6405" width="19.5703125" style="5" customWidth="1"/>
    <col min="6406" max="6406" width="25.140625" style="5" customWidth="1"/>
    <col min="6407" max="6407" width="18" style="5" customWidth="1"/>
    <col min="6408" max="6408" width="19.42578125" style="5" bestFit="1" customWidth="1"/>
    <col min="6409" max="6409" width="20.5703125" style="5" customWidth="1"/>
    <col min="6410" max="6410" width="24" style="5" customWidth="1"/>
    <col min="6411" max="6411" width="20" style="5" customWidth="1"/>
    <col min="6412" max="6412" width="23" style="5" customWidth="1"/>
    <col min="6413" max="6413" width="26.85546875" style="5" customWidth="1"/>
    <col min="6414" max="6414" width="18.28515625" style="5" customWidth="1"/>
    <col min="6415" max="6415" width="22" style="5" customWidth="1"/>
    <col min="6416" max="6416" width="20.42578125" style="5" customWidth="1"/>
    <col min="6417" max="6417" width="22.5703125" style="5" customWidth="1"/>
    <col min="6418" max="6418" width="20.140625" style="5" customWidth="1"/>
    <col min="6419" max="6419" width="20.5703125" style="5" customWidth="1"/>
    <col min="6420" max="6420" width="18.28515625" style="5" customWidth="1"/>
    <col min="6421" max="6421" width="18.85546875" style="5" customWidth="1"/>
    <col min="6422" max="6422" width="19" style="5" customWidth="1"/>
    <col min="6423" max="6656" width="9.140625" style="5"/>
    <col min="6657" max="6657" width="6.85546875" style="5" customWidth="1"/>
    <col min="6658" max="6658" width="74.85546875" style="5" customWidth="1"/>
    <col min="6659" max="6659" width="20.85546875" style="5" customWidth="1"/>
    <col min="6660" max="6660" width="22.5703125" style="5" customWidth="1"/>
    <col min="6661" max="6661" width="19.5703125" style="5" customWidth="1"/>
    <col min="6662" max="6662" width="25.140625" style="5" customWidth="1"/>
    <col min="6663" max="6663" width="18" style="5" customWidth="1"/>
    <col min="6664" max="6664" width="19.42578125" style="5" bestFit="1" customWidth="1"/>
    <col min="6665" max="6665" width="20.5703125" style="5" customWidth="1"/>
    <col min="6666" max="6666" width="24" style="5" customWidth="1"/>
    <col min="6667" max="6667" width="20" style="5" customWidth="1"/>
    <col min="6668" max="6668" width="23" style="5" customWidth="1"/>
    <col min="6669" max="6669" width="26.85546875" style="5" customWidth="1"/>
    <col min="6670" max="6670" width="18.28515625" style="5" customWidth="1"/>
    <col min="6671" max="6671" width="22" style="5" customWidth="1"/>
    <col min="6672" max="6672" width="20.42578125" style="5" customWidth="1"/>
    <col min="6673" max="6673" width="22.5703125" style="5" customWidth="1"/>
    <col min="6674" max="6674" width="20.140625" style="5" customWidth="1"/>
    <col min="6675" max="6675" width="20.5703125" style="5" customWidth="1"/>
    <col min="6676" max="6676" width="18.28515625" style="5" customWidth="1"/>
    <col min="6677" max="6677" width="18.85546875" style="5" customWidth="1"/>
    <col min="6678" max="6678" width="19" style="5" customWidth="1"/>
    <col min="6679" max="6912" width="9.140625" style="5"/>
    <col min="6913" max="6913" width="6.85546875" style="5" customWidth="1"/>
    <col min="6914" max="6914" width="74.85546875" style="5" customWidth="1"/>
    <col min="6915" max="6915" width="20.85546875" style="5" customWidth="1"/>
    <col min="6916" max="6916" width="22.5703125" style="5" customWidth="1"/>
    <col min="6917" max="6917" width="19.5703125" style="5" customWidth="1"/>
    <col min="6918" max="6918" width="25.140625" style="5" customWidth="1"/>
    <col min="6919" max="6919" width="18" style="5" customWidth="1"/>
    <col min="6920" max="6920" width="19.42578125" style="5" bestFit="1" customWidth="1"/>
    <col min="6921" max="6921" width="20.5703125" style="5" customWidth="1"/>
    <col min="6922" max="6922" width="24" style="5" customWidth="1"/>
    <col min="6923" max="6923" width="20" style="5" customWidth="1"/>
    <col min="6924" max="6924" width="23" style="5" customWidth="1"/>
    <col min="6925" max="6925" width="26.85546875" style="5" customWidth="1"/>
    <col min="6926" max="6926" width="18.28515625" style="5" customWidth="1"/>
    <col min="6927" max="6927" width="22" style="5" customWidth="1"/>
    <col min="6928" max="6928" width="20.42578125" style="5" customWidth="1"/>
    <col min="6929" max="6929" width="22.5703125" style="5" customWidth="1"/>
    <col min="6930" max="6930" width="20.140625" style="5" customWidth="1"/>
    <col min="6931" max="6931" width="20.5703125" style="5" customWidth="1"/>
    <col min="6932" max="6932" width="18.28515625" style="5" customWidth="1"/>
    <col min="6933" max="6933" width="18.85546875" style="5" customWidth="1"/>
    <col min="6934" max="6934" width="19" style="5" customWidth="1"/>
    <col min="6935" max="7168" width="9.140625" style="5"/>
    <col min="7169" max="7169" width="6.85546875" style="5" customWidth="1"/>
    <col min="7170" max="7170" width="74.85546875" style="5" customWidth="1"/>
    <col min="7171" max="7171" width="20.85546875" style="5" customWidth="1"/>
    <col min="7172" max="7172" width="22.5703125" style="5" customWidth="1"/>
    <col min="7173" max="7173" width="19.5703125" style="5" customWidth="1"/>
    <col min="7174" max="7174" width="25.140625" style="5" customWidth="1"/>
    <col min="7175" max="7175" width="18" style="5" customWidth="1"/>
    <col min="7176" max="7176" width="19.42578125" style="5" bestFit="1" customWidth="1"/>
    <col min="7177" max="7177" width="20.5703125" style="5" customWidth="1"/>
    <col min="7178" max="7178" width="24" style="5" customWidth="1"/>
    <col min="7179" max="7179" width="20" style="5" customWidth="1"/>
    <col min="7180" max="7180" width="23" style="5" customWidth="1"/>
    <col min="7181" max="7181" width="26.85546875" style="5" customWidth="1"/>
    <col min="7182" max="7182" width="18.28515625" style="5" customWidth="1"/>
    <col min="7183" max="7183" width="22" style="5" customWidth="1"/>
    <col min="7184" max="7184" width="20.42578125" style="5" customWidth="1"/>
    <col min="7185" max="7185" width="22.5703125" style="5" customWidth="1"/>
    <col min="7186" max="7186" width="20.140625" style="5" customWidth="1"/>
    <col min="7187" max="7187" width="20.5703125" style="5" customWidth="1"/>
    <col min="7188" max="7188" width="18.28515625" style="5" customWidth="1"/>
    <col min="7189" max="7189" width="18.85546875" style="5" customWidth="1"/>
    <col min="7190" max="7190" width="19" style="5" customWidth="1"/>
    <col min="7191" max="7424" width="9.140625" style="5"/>
    <col min="7425" max="7425" width="6.85546875" style="5" customWidth="1"/>
    <col min="7426" max="7426" width="74.85546875" style="5" customWidth="1"/>
    <col min="7427" max="7427" width="20.85546875" style="5" customWidth="1"/>
    <col min="7428" max="7428" width="22.5703125" style="5" customWidth="1"/>
    <col min="7429" max="7429" width="19.5703125" style="5" customWidth="1"/>
    <col min="7430" max="7430" width="25.140625" style="5" customWidth="1"/>
    <col min="7431" max="7431" width="18" style="5" customWidth="1"/>
    <col min="7432" max="7432" width="19.42578125" style="5" bestFit="1" customWidth="1"/>
    <col min="7433" max="7433" width="20.5703125" style="5" customWidth="1"/>
    <col min="7434" max="7434" width="24" style="5" customWidth="1"/>
    <col min="7435" max="7435" width="20" style="5" customWidth="1"/>
    <col min="7436" max="7436" width="23" style="5" customWidth="1"/>
    <col min="7437" max="7437" width="26.85546875" style="5" customWidth="1"/>
    <col min="7438" max="7438" width="18.28515625" style="5" customWidth="1"/>
    <col min="7439" max="7439" width="22" style="5" customWidth="1"/>
    <col min="7440" max="7440" width="20.42578125" style="5" customWidth="1"/>
    <col min="7441" max="7441" width="22.5703125" style="5" customWidth="1"/>
    <col min="7442" max="7442" width="20.140625" style="5" customWidth="1"/>
    <col min="7443" max="7443" width="20.5703125" style="5" customWidth="1"/>
    <col min="7444" max="7444" width="18.28515625" style="5" customWidth="1"/>
    <col min="7445" max="7445" width="18.85546875" style="5" customWidth="1"/>
    <col min="7446" max="7446" width="19" style="5" customWidth="1"/>
    <col min="7447" max="7680" width="9.140625" style="5"/>
    <col min="7681" max="7681" width="6.85546875" style="5" customWidth="1"/>
    <col min="7682" max="7682" width="74.85546875" style="5" customWidth="1"/>
    <col min="7683" max="7683" width="20.85546875" style="5" customWidth="1"/>
    <col min="7684" max="7684" width="22.5703125" style="5" customWidth="1"/>
    <col min="7685" max="7685" width="19.5703125" style="5" customWidth="1"/>
    <col min="7686" max="7686" width="25.140625" style="5" customWidth="1"/>
    <col min="7687" max="7687" width="18" style="5" customWidth="1"/>
    <col min="7688" max="7688" width="19.42578125" style="5" bestFit="1" customWidth="1"/>
    <col min="7689" max="7689" width="20.5703125" style="5" customWidth="1"/>
    <col min="7690" max="7690" width="24" style="5" customWidth="1"/>
    <col min="7691" max="7691" width="20" style="5" customWidth="1"/>
    <col min="7692" max="7692" width="23" style="5" customWidth="1"/>
    <col min="7693" max="7693" width="26.85546875" style="5" customWidth="1"/>
    <col min="7694" max="7694" width="18.28515625" style="5" customWidth="1"/>
    <col min="7695" max="7695" width="22" style="5" customWidth="1"/>
    <col min="7696" max="7696" width="20.42578125" style="5" customWidth="1"/>
    <col min="7697" max="7697" width="22.5703125" style="5" customWidth="1"/>
    <col min="7698" max="7698" width="20.140625" style="5" customWidth="1"/>
    <col min="7699" max="7699" width="20.5703125" style="5" customWidth="1"/>
    <col min="7700" max="7700" width="18.28515625" style="5" customWidth="1"/>
    <col min="7701" max="7701" width="18.85546875" style="5" customWidth="1"/>
    <col min="7702" max="7702" width="19" style="5" customWidth="1"/>
    <col min="7703" max="7936" width="9.140625" style="5"/>
    <col min="7937" max="7937" width="6.85546875" style="5" customWidth="1"/>
    <col min="7938" max="7938" width="74.85546875" style="5" customWidth="1"/>
    <col min="7939" max="7939" width="20.85546875" style="5" customWidth="1"/>
    <col min="7940" max="7940" width="22.5703125" style="5" customWidth="1"/>
    <col min="7941" max="7941" width="19.5703125" style="5" customWidth="1"/>
    <col min="7942" max="7942" width="25.140625" style="5" customWidth="1"/>
    <col min="7943" max="7943" width="18" style="5" customWidth="1"/>
    <col min="7944" max="7944" width="19.42578125" style="5" bestFit="1" customWidth="1"/>
    <col min="7945" max="7945" width="20.5703125" style="5" customWidth="1"/>
    <col min="7946" max="7946" width="24" style="5" customWidth="1"/>
    <col min="7947" max="7947" width="20" style="5" customWidth="1"/>
    <col min="7948" max="7948" width="23" style="5" customWidth="1"/>
    <col min="7949" max="7949" width="26.85546875" style="5" customWidth="1"/>
    <col min="7950" max="7950" width="18.28515625" style="5" customWidth="1"/>
    <col min="7951" max="7951" width="22" style="5" customWidth="1"/>
    <col min="7952" max="7952" width="20.42578125" style="5" customWidth="1"/>
    <col min="7953" max="7953" width="22.5703125" style="5" customWidth="1"/>
    <col min="7954" max="7954" width="20.140625" style="5" customWidth="1"/>
    <col min="7955" max="7955" width="20.5703125" style="5" customWidth="1"/>
    <col min="7956" max="7956" width="18.28515625" style="5" customWidth="1"/>
    <col min="7957" max="7957" width="18.85546875" style="5" customWidth="1"/>
    <col min="7958" max="7958" width="19" style="5" customWidth="1"/>
    <col min="7959" max="8192" width="9.140625" style="5"/>
    <col min="8193" max="8193" width="6.85546875" style="5" customWidth="1"/>
    <col min="8194" max="8194" width="74.85546875" style="5" customWidth="1"/>
    <col min="8195" max="8195" width="20.85546875" style="5" customWidth="1"/>
    <col min="8196" max="8196" width="22.5703125" style="5" customWidth="1"/>
    <col min="8197" max="8197" width="19.5703125" style="5" customWidth="1"/>
    <col min="8198" max="8198" width="25.140625" style="5" customWidth="1"/>
    <col min="8199" max="8199" width="18" style="5" customWidth="1"/>
    <col min="8200" max="8200" width="19.42578125" style="5" bestFit="1" customWidth="1"/>
    <col min="8201" max="8201" width="20.5703125" style="5" customWidth="1"/>
    <col min="8202" max="8202" width="24" style="5" customWidth="1"/>
    <col min="8203" max="8203" width="20" style="5" customWidth="1"/>
    <col min="8204" max="8204" width="23" style="5" customWidth="1"/>
    <col min="8205" max="8205" width="26.85546875" style="5" customWidth="1"/>
    <col min="8206" max="8206" width="18.28515625" style="5" customWidth="1"/>
    <col min="8207" max="8207" width="22" style="5" customWidth="1"/>
    <col min="8208" max="8208" width="20.42578125" style="5" customWidth="1"/>
    <col min="8209" max="8209" width="22.5703125" style="5" customWidth="1"/>
    <col min="8210" max="8210" width="20.140625" style="5" customWidth="1"/>
    <col min="8211" max="8211" width="20.5703125" style="5" customWidth="1"/>
    <col min="8212" max="8212" width="18.28515625" style="5" customWidth="1"/>
    <col min="8213" max="8213" width="18.85546875" style="5" customWidth="1"/>
    <col min="8214" max="8214" width="19" style="5" customWidth="1"/>
    <col min="8215" max="8448" width="9.140625" style="5"/>
    <col min="8449" max="8449" width="6.85546875" style="5" customWidth="1"/>
    <col min="8450" max="8450" width="74.85546875" style="5" customWidth="1"/>
    <col min="8451" max="8451" width="20.85546875" style="5" customWidth="1"/>
    <col min="8452" max="8452" width="22.5703125" style="5" customWidth="1"/>
    <col min="8453" max="8453" width="19.5703125" style="5" customWidth="1"/>
    <col min="8454" max="8454" width="25.140625" style="5" customWidth="1"/>
    <col min="8455" max="8455" width="18" style="5" customWidth="1"/>
    <col min="8456" max="8456" width="19.42578125" style="5" bestFit="1" customWidth="1"/>
    <col min="8457" max="8457" width="20.5703125" style="5" customWidth="1"/>
    <col min="8458" max="8458" width="24" style="5" customWidth="1"/>
    <col min="8459" max="8459" width="20" style="5" customWidth="1"/>
    <col min="8460" max="8460" width="23" style="5" customWidth="1"/>
    <col min="8461" max="8461" width="26.85546875" style="5" customWidth="1"/>
    <col min="8462" max="8462" width="18.28515625" style="5" customWidth="1"/>
    <col min="8463" max="8463" width="22" style="5" customWidth="1"/>
    <col min="8464" max="8464" width="20.42578125" style="5" customWidth="1"/>
    <col min="8465" max="8465" width="22.5703125" style="5" customWidth="1"/>
    <col min="8466" max="8466" width="20.140625" style="5" customWidth="1"/>
    <col min="8467" max="8467" width="20.5703125" style="5" customWidth="1"/>
    <col min="8468" max="8468" width="18.28515625" style="5" customWidth="1"/>
    <col min="8469" max="8469" width="18.85546875" style="5" customWidth="1"/>
    <col min="8470" max="8470" width="19" style="5" customWidth="1"/>
    <col min="8471" max="8704" width="9.140625" style="5"/>
    <col min="8705" max="8705" width="6.85546875" style="5" customWidth="1"/>
    <col min="8706" max="8706" width="74.85546875" style="5" customWidth="1"/>
    <col min="8707" max="8707" width="20.85546875" style="5" customWidth="1"/>
    <col min="8708" max="8708" width="22.5703125" style="5" customWidth="1"/>
    <col min="8709" max="8709" width="19.5703125" style="5" customWidth="1"/>
    <col min="8710" max="8710" width="25.140625" style="5" customWidth="1"/>
    <col min="8711" max="8711" width="18" style="5" customWidth="1"/>
    <col min="8712" max="8712" width="19.42578125" style="5" bestFit="1" customWidth="1"/>
    <col min="8713" max="8713" width="20.5703125" style="5" customWidth="1"/>
    <col min="8714" max="8714" width="24" style="5" customWidth="1"/>
    <col min="8715" max="8715" width="20" style="5" customWidth="1"/>
    <col min="8716" max="8716" width="23" style="5" customWidth="1"/>
    <col min="8717" max="8717" width="26.85546875" style="5" customWidth="1"/>
    <col min="8718" max="8718" width="18.28515625" style="5" customWidth="1"/>
    <col min="8719" max="8719" width="22" style="5" customWidth="1"/>
    <col min="8720" max="8720" width="20.42578125" style="5" customWidth="1"/>
    <col min="8721" max="8721" width="22.5703125" style="5" customWidth="1"/>
    <col min="8722" max="8722" width="20.140625" style="5" customWidth="1"/>
    <col min="8723" max="8723" width="20.5703125" style="5" customWidth="1"/>
    <col min="8724" max="8724" width="18.28515625" style="5" customWidth="1"/>
    <col min="8725" max="8725" width="18.85546875" style="5" customWidth="1"/>
    <col min="8726" max="8726" width="19" style="5" customWidth="1"/>
    <col min="8727" max="8960" width="9.140625" style="5"/>
    <col min="8961" max="8961" width="6.85546875" style="5" customWidth="1"/>
    <col min="8962" max="8962" width="74.85546875" style="5" customWidth="1"/>
    <col min="8963" max="8963" width="20.85546875" style="5" customWidth="1"/>
    <col min="8964" max="8964" width="22.5703125" style="5" customWidth="1"/>
    <col min="8965" max="8965" width="19.5703125" style="5" customWidth="1"/>
    <col min="8966" max="8966" width="25.140625" style="5" customWidth="1"/>
    <col min="8967" max="8967" width="18" style="5" customWidth="1"/>
    <col min="8968" max="8968" width="19.42578125" style="5" bestFit="1" customWidth="1"/>
    <col min="8969" max="8969" width="20.5703125" style="5" customWidth="1"/>
    <col min="8970" max="8970" width="24" style="5" customWidth="1"/>
    <col min="8971" max="8971" width="20" style="5" customWidth="1"/>
    <col min="8972" max="8972" width="23" style="5" customWidth="1"/>
    <col min="8973" max="8973" width="26.85546875" style="5" customWidth="1"/>
    <col min="8974" max="8974" width="18.28515625" style="5" customWidth="1"/>
    <col min="8975" max="8975" width="22" style="5" customWidth="1"/>
    <col min="8976" max="8976" width="20.42578125" style="5" customWidth="1"/>
    <col min="8977" max="8977" width="22.5703125" style="5" customWidth="1"/>
    <col min="8978" max="8978" width="20.140625" style="5" customWidth="1"/>
    <col min="8979" max="8979" width="20.5703125" style="5" customWidth="1"/>
    <col min="8980" max="8980" width="18.28515625" style="5" customWidth="1"/>
    <col min="8981" max="8981" width="18.85546875" style="5" customWidth="1"/>
    <col min="8982" max="8982" width="19" style="5" customWidth="1"/>
    <col min="8983" max="9216" width="9.140625" style="5"/>
    <col min="9217" max="9217" width="6.85546875" style="5" customWidth="1"/>
    <col min="9218" max="9218" width="74.85546875" style="5" customWidth="1"/>
    <col min="9219" max="9219" width="20.85546875" style="5" customWidth="1"/>
    <col min="9220" max="9220" width="22.5703125" style="5" customWidth="1"/>
    <col min="9221" max="9221" width="19.5703125" style="5" customWidth="1"/>
    <col min="9222" max="9222" width="25.140625" style="5" customWidth="1"/>
    <col min="9223" max="9223" width="18" style="5" customWidth="1"/>
    <col min="9224" max="9224" width="19.42578125" style="5" bestFit="1" customWidth="1"/>
    <col min="9225" max="9225" width="20.5703125" style="5" customWidth="1"/>
    <col min="9226" max="9226" width="24" style="5" customWidth="1"/>
    <col min="9227" max="9227" width="20" style="5" customWidth="1"/>
    <col min="9228" max="9228" width="23" style="5" customWidth="1"/>
    <col min="9229" max="9229" width="26.85546875" style="5" customWidth="1"/>
    <col min="9230" max="9230" width="18.28515625" style="5" customWidth="1"/>
    <col min="9231" max="9231" width="22" style="5" customWidth="1"/>
    <col min="9232" max="9232" width="20.42578125" style="5" customWidth="1"/>
    <col min="9233" max="9233" width="22.5703125" style="5" customWidth="1"/>
    <col min="9234" max="9234" width="20.140625" style="5" customWidth="1"/>
    <col min="9235" max="9235" width="20.5703125" style="5" customWidth="1"/>
    <col min="9236" max="9236" width="18.28515625" style="5" customWidth="1"/>
    <col min="9237" max="9237" width="18.85546875" style="5" customWidth="1"/>
    <col min="9238" max="9238" width="19" style="5" customWidth="1"/>
    <col min="9239" max="9472" width="9.140625" style="5"/>
    <col min="9473" max="9473" width="6.85546875" style="5" customWidth="1"/>
    <col min="9474" max="9474" width="74.85546875" style="5" customWidth="1"/>
    <col min="9475" max="9475" width="20.85546875" style="5" customWidth="1"/>
    <col min="9476" max="9476" width="22.5703125" style="5" customWidth="1"/>
    <col min="9477" max="9477" width="19.5703125" style="5" customWidth="1"/>
    <col min="9478" max="9478" width="25.140625" style="5" customWidth="1"/>
    <col min="9479" max="9479" width="18" style="5" customWidth="1"/>
    <col min="9480" max="9480" width="19.42578125" style="5" bestFit="1" customWidth="1"/>
    <col min="9481" max="9481" width="20.5703125" style="5" customWidth="1"/>
    <col min="9482" max="9482" width="24" style="5" customWidth="1"/>
    <col min="9483" max="9483" width="20" style="5" customWidth="1"/>
    <col min="9484" max="9484" width="23" style="5" customWidth="1"/>
    <col min="9485" max="9485" width="26.85546875" style="5" customWidth="1"/>
    <col min="9486" max="9486" width="18.28515625" style="5" customWidth="1"/>
    <col min="9487" max="9487" width="22" style="5" customWidth="1"/>
    <col min="9488" max="9488" width="20.42578125" style="5" customWidth="1"/>
    <col min="9489" max="9489" width="22.5703125" style="5" customWidth="1"/>
    <col min="9490" max="9490" width="20.140625" style="5" customWidth="1"/>
    <col min="9491" max="9491" width="20.5703125" style="5" customWidth="1"/>
    <col min="9492" max="9492" width="18.28515625" style="5" customWidth="1"/>
    <col min="9493" max="9493" width="18.85546875" style="5" customWidth="1"/>
    <col min="9494" max="9494" width="19" style="5" customWidth="1"/>
    <col min="9495" max="9728" width="9.140625" style="5"/>
    <col min="9729" max="9729" width="6.85546875" style="5" customWidth="1"/>
    <col min="9730" max="9730" width="74.85546875" style="5" customWidth="1"/>
    <col min="9731" max="9731" width="20.85546875" style="5" customWidth="1"/>
    <col min="9732" max="9732" width="22.5703125" style="5" customWidth="1"/>
    <col min="9733" max="9733" width="19.5703125" style="5" customWidth="1"/>
    <col min="9734" max="9734" width="25.140625" style="5" customWidth="1"/>
    <col min="9735" max="9735" width="18" style="5" customWidth="1"/>
    <col min="9736" max="9736" width="19.42578125" style="5" bestFit="1" customWidth="1"/>
    <col min="9737" max="9737" width="20.5703125" style="5" customWidth="1"/>
    <col min="9738" max="9738" width="24" style="5" customWidth="1"/>
    <col min="9739" max="9739" width="20" style="5" customWidth="1"/>
    <col min="9740" max="9740" width="23" style="5" customWidth="1"/>
    <col min="9741" max="9741" width="26.85546875" style="5" customWidth="1"/>
    <col min="9742" max="9742" width="18.28515625" style="5" customWidth="1"/>
    <col min="9743" max="9743" width="22" style="5" customWidth="1"/>
    <col min="9744" max="9744" width="20.42578125" style="5" customWidth="1"/>
    <col min="9745" max="9745" width="22.5703125" style="5" customWidth="1"/>
    <col min="9746" max="9746" width="20.140625" style="5" customWidth="1"/>
    <col min="9747" max="9747" width="20.5703125" style="5" customWidth="1"/>
    <col min="9748" max="9748" width="18.28515625" style="5" customWidth="1"/>
    <col min="9749" max="9749" width="18.85546875" style="5" customWidth="1"/>
    <col min="9750" max="9750" width="19" style="5" customWidth="1"/>
    <col min="9751" max="9984" width="9.140625" style="5"/>
    <col min="9985" max="9985" width="6.85546875" style="5" customWidth="1"/>
    <col min="9986" max="9986" width="74.85546875" style="5" customWidth="1"/>
    <col min="9987" max="9987" width="20.85546875" style="5" customWidth="1"/>
    <col min="9988" max="9988" width="22.5703125" style="5" customWidth="1"/>
    <col min="9989" max="9989" width="19.5703125" style="5" customWidth="1"/>
    <col min="9990" max="9990" width="25.140625" style="5" customWidth="1"/>
    <col min="9991" max="9991" width="18" style="5" customWidth="1"/>
    <col min="9992" max="9992" width="19.42578125" style="5" bestFit="1" customWidth="1"/>
    <col min="9993" max="9993" width="20.5703125" style="5" customWidth="1"/>
    <col min="9994" max="9994" width="24" style="5" customWidth="1"/>
    <col min="9995" max="9995" width="20" style="5" customWidth="1"/>
    <col min="9996" max="9996" width="23" style="5" customWidth="1"/>
    <col min="9997" max="9997" width="26.85546875" style="5" customWidth="1"/>
    <col min="9998" max="9998" width="18.28515625" style="5" customWidth="1"/>
    <col min="9999" max="9999" width="22" style="5" customWidth="1"/>
    <col min="10000" max="10000" width="20.42578125" style="5" customWidth="1"/>
    <col min="10001" max="10001" width="22.5703125" style="5" customWidth="1"/>
    <col min="10002" max="10002" width="20.140625" style="5" customWidth="1"/>
    <col min="10003" max="10003" width="20.5703125" style="5" customWidth="1"/>
    <col min="10004" max="10004" width="18.28515625" style="5" customWidth="1"/>
    <col min="10005" max="10005" width="18.85546875" style="5" customWidth="1"/>
    <col min="10006" max="10006" width="19" style="5" customWidth="1"/>
    <col min="10007" max="10240" width="9.140625" style="5"/>
    <col min="10241" max="10241" width="6.85546875" style="5" customWidth="1"/>
    <col min="10242" max="10242" width="74.85546875" style="5" customWidth="1"/>
    <col min="10243" max="10243" width="20.85546875" style="5" customWidth="1"/>
    <col min="10244" max="10244" width="22.5703125" style="5" customWidth="1"/>
    <col min="10245" max="10245" width="19.5703125" style="5" customWidth="1"/>
    <col min="10246" max="10246" width="25.140625" style="5" customWidth="1"/>
    <col min="10247" max="10247" width="18" style="5" customWidth="1"/>
    <col min="10248" max="10248" width="19.42578125" style="5" bestFit="1" customWidth="1"/>
    <col min="10249" max="10249" width="20.5703125" style="5" customWidth="1"/>
    <col min="10250" max="10250" width="24" style="5" customWidth="1"/>
    <col min="10251" max="10251" width="20" style="5" customWidth="1"/>
    <col min="10252" max="10252" width="23" style="5" customWidth="1"/>
    <col min="10253" max="10253" width="26.85546875" style="5" customWidth="1"/>
    <col min="10254" max="10254" width="18.28515625" style="5" customWidth="1"/>
    <col min="10255" max="10255" width="22" style="5" customWidth="1"/>
    <col min="10256" max="10256" width="20.42578125" style="5" customWidth="1"/>
    <col min="10257" max="10257" width="22.5703125" style="5" customWidth="1"/>
    <col min="10258" max="10258" width="20.140625" style="5" customWidth="1"/>
    <col min="10259" max="10259" width="20.5703125" style="5" customWidth="1"/>
    <col min="10260" max="10260" width="18.28515625" style="5" customWidth="1"/>
    <col min="10261" max="10261" width="18.85546875" style="5" customWidth="1"/>
    <col min="10262" max="10262" width="19" style="5" customWidth="1"/>
    <col min="10263" max="10496" width="9.140625" style="5"/>
    <col min="10497" max="10497" width="6.85546875" style="5" customWidth="1"/>
    <col min="10498" max="10498" width="74.85546875" style="5" customWidth="1"/>
    <col min="10499" max="10499" width="20.85546875" style="5" customWidth="1"/>
    <col min="10500" max="10500" width="22.5703125" style="5" customWidth="1"/>
    <col min="10501" max="10501" width="19.5703125" style="5" customWidth="1"/>
    <col min="10502" max="10502" width="25.140625" style="5" customWidth="1"/>
    <col min="10503" max="10503" width="18" style="5" customWidth="1"/>
    <col min="10504" max="10504" width="19.42578125" style="5" bestFit="1" customWidth="1"/>
    <col min="10505" max="10505" width="20.5703125" style="5" customWidth="1"/>
    <col min="10506" max="10506" width="24" style="5" customWidth="1"/>
    <col min="10507" max="10507" width="20" style="5" customWidth="1"/>
    <col min="10508" max="10508" width="23" style="5" customWidth="1"/>
    <col min="10509" max="10509" width="26.85546875" style="5" customWidth="1"/>
    <col min="10510" max="10510" width="18.28515625" style="5" customWidth="1"/>
    <col min="10511" max="10511" width="22" style="5" customWidth="1"/>
    <col min="10512" max="10512" width="20.42578125" style="5" customWidth="1"/>
    <col min="10513" max="10513" width="22.5703125" style="5" customWidth="1"/>
    <col min="10514" max="10514" width="20.140625" style="5" customWidth="1"/>
    <col min="10515" max="10515" width="20.5703125" style="5" customWidth="1"/>
    <col min="10516" max="10516" width="18.28515625" style="5" customWidth="1"/>
    <col min="10517" max="10517" width="18.85546875" style="5" customWidth="1"/>
    <col min="10518" max="10518" width="19" style="5" customWidth="1"/>
    <col min="10519" max="10752" width="9.140625" style="5"/>
    <col min="10753" max="10753" width="6.85546875" style="5" customWidth="1"/>
    <col min="10754" max="10754" width="74.85546875" style="5" customWidth="1"/>
    <col min="10755" max="10755" width="20.85546875" style="5" customWidth="1"/>
    <col min="10756" max="10756" width="22.5703125" style="5" customWidth="1"/>
    <col min="10757" max="10757" width="19.5703125" style="5" customWidth="1"/>
    <col min="10758" max="10758" width="25.140625" style="5" customWidth="1"/>
    <col min="10759" max="10759" width="18" style="5" customWidth="1"/>
    <col min="10760" max="10760" width="19.42578125" style="5" bestFit="1" customWidth="1"/>
    <col min="10761" max="10761" width="20.5703125" style="5" customWidth="1"/>
    <col min="10762" max="10762" width="24" style="5" customWidth="1"/>
    <col min="10763" max="10763" width="20" style="5" customWidth="1"/>
    <col min="10764" max="10764" width="23" style="5" customWidth="1"/>
    <col min="10765" max="10765" width="26.85546875" style="5" customWidth="1"/>
    <col min="10766" max="10766" width="18.28515625" style="5" customWidth="1"/>
    <col min="10767" max="10767" width="22" style="5" customWidth="1"/>
    <col min="10768" max="10768" width="20.42578125" style="5" customWidth="1"/>
    <col min="10769" max="10769" width="22.5703125" style="5" customWidth="1"/>
    <col min="10770" max="10770" width="20.140625" style="5" customWidth="1"/>
    <col min="10771" max="10771" width="20.5703125" style="5" customWidth="1"/>
    <col min="10772" max="10772" width="18.28515625" style="5" customWidth="1"/>
    <col min="10773" max="10773" width="18.85546875" style="5" customWidth="1"/>
    <col min="10774" max="10774" width="19" style="5" customWidth="1"/>
    <col min="10775" max="11008" width="9.140625" style="5"/>
    <col min="11009" max="11009" width="6.85546875" style="5" customWidth="1"/>
    <col min="11010" max="11010" width="74.85546875" style="5" customWidth="1"/>
    <col min="11011" max="11011" width="20.85546875" style="5" customWidth="1"/>
    <col min="11012" max="11012" width="22.5703125" style="5" customWidth="1"/>
    <col min="11013" max="11013" width="19.5703125" style="5" customWidth="1"/>
    <col min="11014" max="11014" width="25.140625" style="5" customWidth="1"/>
    <col min="11015" max="11015" width="18" style="5" customWidth="1"/>
    <col min="11016" max="11016" width="19.42578125" style="5" bestFit="1" customWidth="1"/>
    <col min="11017" max="11017" width="20.5703125" style="5" customWidth="1"/>
    <col min="11018" max="11018" width="24" style="5" customWidth="1"/>
    <col min="11019" max="11019" width="20" style="5" customWidth="1"/>
    <col min="11020" max="11020" width="23" style="5" customWidth="1"/>
    <col min="11021" max="11021" width="26.85546875" style="5" customWidth="1"/>
    <col min="11022" max="11022" width="18.28515625" style="5" customWidth="1"/>
    <col min="11023" max="11023" width="22" style="5" customWidth="1"/>
    <col min="11024" max="11024" width="20.42578125" style="5" customWidth="1"/>
    <col min="11025" max="11025" width="22.5703125" style="5" customWidth="1"/>
    <col min="11026" max="11026" width="20.140625" style="5" customWidth="1"/>
    <col min="11027" max="11027" width="20.5703125" style="5" customWidth="1"/>
    <col min="11028" max="11028" width="18.28515625" style="5" customWidth="1"/>
    <col min="11029" max="11029" width="18.85546875" style="5" customWidth="1"/>
    <col min="11030" max="11030" width="19" style="5" customWidth="1"/>
    <col min="11031" max="11264" width="9.140625" style="5"/>
    <col min="11265" max="11265" width="6.85546875" style="5" customWidth="1"/>
    <col min="11266" max="11266" width="74.85546875" style="5" customWidth="1"/>
    <col min="11267" max="11267" width="20.85546875" style="5" customWidth="1"/>
    <col min="11268" max="11268" width="22.5703125" style="5" customWidth="1"/>
    <col min="11269" max="11269" width="19.5703125" style="5" customWidth="1"/>
    <col min="11270" max="11270" width="25.140625" style="5" customWidth="1"/>
    <col min="11271" max="11271" width="18" style="5" customWidth="1"/>
    <col min="11272" max="11272" width="19.42578125" style="5" bestFit="1" customWidth="1"/>
    <col min="11273" max="11273" width="20.5703125" style="5" customWidth="1"/>
    <col min="11274" max="11274" width="24" style="5" customWidth="1"/>
    <col min="11275" max="11275" width="20" style="5" customWidth="1"/>
    <col min="11276" max="11276" width="23" style="5" customWidth="1"/>
    <col min="11277" max="11277" width="26.85546875" style="5" customWidth="1"/>
    <col min="11278" max="11278" width="18.28515625" style="5" customWidth="1"/>
    <col min="11279" max="11279" width="22" style="5" customWidth="1"/>
    <col min="11280" max="11280" width="20.42578125" style="5" customWidth="1"/>
    <col min="11281" max="11281" width="22.5703125" style="5" customWidth="1"/>
    <col min="11282" max="11282" width="20.140625" style="5" customWidth="1"/>
    <col min="11283" max="11283" width="20.5703125" style="5" customWidth="1"/>
    <col min="11284" max="11284" width="18.28515625" style="5" customWidth="1"/>
    <col min="11285" max="11285" width="18.85546875" style="5" customWidth="1"/>
    <col min="11286" max="11286" width="19" style="5" customWidth="1"/>
    <col min="11287" max="11520" width="9.140625" style="5"/>
    <col min="11521" max="11521" width="6.85546875" style="5" customWidth="1"/>
    <col min="11522" max="11522" width="74.85546875" style="5" customWidth="1"/>
    <col min="11523" max="11523" width="20.85546875" style="5" customWidth="1"/>
    <col min="11524" max="11524" width="22.5703125" style="5" customWidth="1"/>
    <col min="11525" max="11525" width="19.5703125" style="5" customWidth="1"/>
    <col min="11526" max="11526" width="25.140625" style="5" customWidth="1"/>
    <col min="11527" max="11527" width="18" style="5" customWidth="1"/>
    <col min="11528" max="11528" width="19.42578125" style="5" bestFit="1" customWidth="1"/>
    <col min="11529" max="11529" width="20.5703125" style="5" customWidth="1"/>
    <col min="11530" max="11530" width="24" style="5" customWidth="1"/>
    <col min="11531" max="11531" width="20" style="5" customWidth="1"/>
    <col min="11532" max="11532" width="23" style="5" customWidth="1"/>
    <col min="11533" max="11533" width="26.85546875" style="5" customWidth="1"/>
    <col min="11534" max="11534" width="18.28515625" style="5" customWidth="1"/>
    <col min="11535" max="11535" width="22" style="5" customWidth="1"/>
    <col min="11536" max="11536" width="20.42578125" style="5" customWidth="1"/>
    <col min="11537" max="11537" width="22.5703125" style="5" customWidth="1"/>
    <col min="11538" max="11538" width="20.140625" style="5" customWidth="1"/>
    <col min="11539" max="11539" width="20.5703125" style="5" customWidth="1"/>
    <col min="11540" max="11540" width="18.28515625" style="5" customWidth="1"/>
    <col min="11541" max="11541" width="18.85546875" style="5" customWidth="1"/>
    <col min="11542" max="11542" width="19" style="5" customWidth="1"/>
    <col min="11543" max="11776" width="9.140625" style="5"/>
    <col min="11777" max="11777" width="6.85546875" style="5" customWidth="1"/>
    <col min="11778" max="11778" width="74.85546875" style="5" customWidth="1"/>
    <col min="11779" max="11779" width="20.85546875" style="5" customWidth="1"/>
    <col min="11780" max="11780" width="22.5703125" style="5" customWidth="1"/>
    <col min="11781" max="11781" width="19.5703125" style="5" customWidth="1"/>
    <col min="11782" max="11782" width="25.140625" style="5" customWidth="1"/>
    <col min="11783" max="11783" width="18" style="5" customWidth="1"/>
    <col min="11784" max="11784" width="19.42578125" style="5" bestFit="1" customWidth="1"/>
    <col min="11785" max="11785" width="20.5703125" style="5" customWidth="1"/>
    <col min="11786" max="11786" width="24" style="5" customWidth="1"/>
    <col min="11787" max="11787" width="20" style="5" customWidth="1"/>
    <col min="11788" max="11788" width="23" style="5" customWidth="1"/>
    <col min="11789" max="11789" width="26.85546875" style="5" customWidth="1"/>
    <col min="11790" max="11790" width="18.28515625" style="5" customWidth="1"/>
    <col min="11791" max="11791" width="22" style="5" customWidth="1"/>
    <col min="11792" max="11792" width="20.42578125" style="5" customWidth="1"/>
    <col min="11793" max="11793" width="22.5703125" style="5" customWidth="1"/>
    <col min="11794" max="11794" width="20.140625" style="5" customWidth="1"/>
    <col min="11795" max="11795" width="20.5703125" style="5" customWidth="1"/>
    <col min="11796" max="11796" width="18.28515625" style="5" customWidth="1"/>
    <col min="11797" max="11797" width="18.85546875" style="5" customWidth="1"/>
    <col min="11798" max="11798" width="19" style="5" customWidth="1"/>
    <col min="11799" max="12032" width="9.140625" style="5"/>
    <col min="12033" max="12033" width="6.85546875" style="5" customWidth="1"/>
    <col min="12034" max="12034" width="74.85546875" style="5" customWidth="1"/>
    <col min="12035" max="12035" width="20.85546875" style="5" customWidth="1"/>
    <col min="12036" max="12036" width="22.5703125" style="5" customWidth="1"/>
    <col min="12037" max="12037" width="19.5703125" style="5" customWidth="1"/>
    <col min="12038" max="12038" width="25.140625" style="5" customWidth="1"/>
    <col min="12039" max="12039" width="18" style="5" customWidth="1"/>
    <col min="12040" max="12040" width="19.42578125" style="5" bestFit="1" customWidth="1"/>
    <col min="12041" max="12041" width="20.5703125" style="5" customWidth="1"/>
    <col min="12042" max="12042" width="24" style="5" customWidth="1"/>
    <col min="12043" max="12043" width="20" style="5" customWidth="1"/>
    <col min="12044" max="12044" width="23" style="5" customWidth="1"/>
    <col min="12045" max="12045" width="26.85546875" style="5" customWidth="1"/>
    <col min="12046" max="12046" width="18.28515625" style="5" customWidth="1"/>
    <col min="12047" max="12047" width="22" style="5" customWidth="1"/>
    <col min="12048" max="12048" width="20.42578125" style="5" customWidth="1"/>
    <col min="12049" max="12049" width="22.5703125" style="5" customWidth="1"/>
    <col min="12050" max="12050" width="20.140625" style="5" customWidth="1"/>
    <col min="12051" max="12051" width="20.5703125" style="5" customWidth="1"/>
    <col min="12052" max="12052" width="18.28515625" style="5" customWidth="1"/>
    <col min="12053" max="12053" width="18.85546875" style="5" customWidth="1"/>
    <col min="12054" max="12054" width="19" style="5" customWidth="1"/>
    <col min="12055" max="12288" width="9.140625" style="5"/>
    <col min="12289" max="12289" width="6.85546875" style="5" customWidth="1"/>
    <col min="12290" max="12290" width="74.85546875" style="5" customWidth="1"/>
    <col min="12291" max="12291" width="20.85546875" style="5" customWidth="1"/>
    <col min="12292" max="12292" width="22.5703125" style="5" customWidth="1"/>
    <col min="12293" max="12293" width="19.5703125" style="5" customWidth="1"/>
    <col min="12294" max="12294" width="25.140625" style="5" customWidth="1"/>
    <col min="12295" max="12295" width="18" style="5" customWidth="1"/>
    <col min="12296" max="12296" width="19.42578125" style="5" bestFit="1" customWidth="1"/>
    <col min="12297" max="12297" width="20.5703125" style="5" customWidth="1"/>
    <col min="12298" max="12298" width="24" style="5" customWidth="1"/>
    <col min="12299" max="12299" width="20" style="5" customWidth="1"/>
    <col min="12300" max="12300" width="23" style="5" customWidth="1"/>
    <col min="12301" max="12301" width="26.85546875" style="5" customWidth="1"/>
    <col min="12302" max="12302" width="18.28515625" style="5" customWidth="1"/>
    <col min="12303" max="12303" width="22" style="5" customWidth="1"/>
    <col min="12304" max="12304" width="20.42578125" style="5" customWidth="1"/>
    <col min="12305" max="12305" width="22.5703125" style="5" customWidth="1"/>
    <col min="12306" max="12306" width="20.140625" style="5" customWidth="1"/>
    <col min="12307" max="12307" width="20.5703125" style="5" customWidth="1"/>
    <col min="12308" max="12308" width="18.28515625" style="5" customWidth="1"/>
    <col min="12309" max="12309" width="18.85546875" style="5" customWidth="1"/>
    <col min="12310" max="12310" width="19" style="5" customWidth="1"/>
    <col min="12311" max="12544" width="9.140625" style="5"/>
    <col min="12545" max="12545" width="6.85546875" style="5" customWidth="1"/>
    <col min="12546" max="12546" width="74.85546875" style="5" customWidth="1"/>
    <col min="12547" max="12547" width="20.85546875" style="5" customWidth="1"/>
    <col min="12548" max="12548" width="22.5703125" style="5" customWidth="1"/>
    <col min="12549" max="12549" width="19.5703125" style="5" customWidth="1"/>
    <col min="12550" max="12550" width="25.140625" style="5" customWidth="1"/>
    <col min="12551" max="12551" width="18" style="5" customWidth="1"/>
    <col min="12552" max="12552" width="19.42578125" style="5" bestFit="1" customWidth="1"/>
    <col min="12553" max="12553" width="20.5703125" style="5" customWidth="1"/>
    <col min="12554" max="12554" width="24" style="5" customWidth="1"/>
    <col min="12555" max="12555" width="20" style="5" customWidth="1"/>
    <col min="12556" max="12556" width="23" style="5" customWidth="1"/>
    <col min="12557" max="12557" width="26.85546875" style="5" customWidth="1"/>
    <col min="12558" max="12558" width="18.28515625" style="5" customWidth="1"/>
    <col min="12559" max="12559" width="22" style="5" customWidth="1"/>
    <col min="12560" max="12560" width="20.42578125" style="5" customWidth="1"/>
    <col min="12561" max="12561" width="22.5703125" style="5" customWidth="1"/>
    <col min="12562" max="12562" width="20.140625" style="5" customWidth="1"/>
    <col min="12563" max="12563" width="20.5703125" style="5" customWidth="1"/>
    <col min="12564" max="12564" width="18.28515625" style="5" customWidth="1"/>
    <col min="12565" max="12565" width="18.85546875" style="5" customWidth="1"/>
    <col min="12566" max="12566" width="19" style="5" customWidth="1"/>
    <col min="12567" max="12800" width="9.140625" style="5"/>
    <col min="12801" max="12801" width="6.85546875" style="5" customWidth="1"/>
    <col min="12802" max="12802" width="74.85546875" style="5" customWidth="1"/>
    <col min="12803" max="12803" width="20.85546875" style="5" customWidth="1"/>
    <col min="12804" max="12804" width="22.5703125" style="5" customWidth="1"/>
    <col min="12805" max="12805" width="19.5703125" style="5" customWidth="1"/>
    <col min="12806" max="12806" width="25.140625" style="5" customWidth="1"/>
    <col min="12807" max="12807" width="18" style="5" customWidth="1"/>
    <col min="12808" max="12808" width="19.42578125" style="5" bestFit="1" customWidth="1"/>
    <col min="12809" max="12809" width="20.5703125" style="5" customWidth="1"/>
    <col min="12810" max="12810" width="24" style="5" customWidth="1"/>
    <col min="12811" max="12811" width="20" style="5" customWidth="1"/>
    <col min="12812" max="12812" width="23" style="5" customWidth="1"/>
    <col min="12813" max="12813" width="26.85546875" style="5" customWidth="1"/>
    <col min="12814" max="12814" width="18.28515625" style="5" customWidth="1"/>
    <col min="12815" max="12815" width="22" style="5" customWidth="1"/>
    <col min="12816" max="12816" width="20.42578125" style="5" customWidth="1"/>
    <col min="12817" max="12817" width="22.5703125" style="5" customWidth="1"/>
    <col min="12818" max="12818" width="20.140625" style="5" customWidth="1"/>
    <col min="12819" max="12819" width="20.5703125" style="5" customWidth="1"/>
    <col min="12820" max="12820" width="18.28515625" style="5" customWidth="1"/>
    <col min="12821" max="12821" width="18.85546875" style="5" customWidth="1"/>
    <col min="12822" max="12822" width="19" style="5" customWidth="1"/>
    <col min="12823" max="13056" width="9.140625" style="5"/>
    <col min="13057" max="13057" width="6.85546875" style="5" customWidth="1"/>
    <col min="13058" max="13058" width="74.85546875" style="5" customWidth="1"/>
    <col min="13059" max="13059" width="20.85546875" style="5" customWidth="1"/>
    <col min="13060" max="13060" width="22.5703125" style="5" customWidth="1"/>
    <col min="13061" max="13061" width="19.5703125" style="5" customWidth="1"/>
    <col min="13062" max="13062" width="25.140625" style="5" customWidth="1"/>
    <col min="13063" max="13063" width="18" style="5" customWidth="1"/>
    <col min="13064" max="13064" width="19.42578125" style="5" bestFit="1" customWidth="1"/>
    <col min="13065" max="13065" width="20.5703125" style="5" customWidth="1"/>
    <col min="13066" max="13066" width="24" style="5" customWidth="1"/>
    <col min="13067" max="13067" width="20" style="5" customWidth="1"/>
    <col min="13068" max="13068" width="23" style="5" customWidth="1"/>
    <col min="13069" max="13069" width="26.85546875" style="5" customWidth="1"/>
    <col min="13070" max="13070" width="18.28515625" style="5" customWidth="1"/>
    <col min="13071" max="13071" width="22" style="5" customWidth="1"/>
    <col min="13072" max="13072" width="20.42578125" style="5" customWidth="1"/>
    <col min="13073" max="13073" width="22.5703125" style="5" customWidth="1"/>
    <col min="13074" max="13074" width="20.140625" style="5" customWidth="1"/>
    <col min="13075" max="13075" width="20.5703125" style="5" customWidth="1"/>
    <col min="13076" max="13076" width="18.28515625" style="5" customWidth="1"/>
    <col min="13077" max="13077" width="18.85546875" style="5" customWidth="1"/>
    <col min="13078" max="13078" width="19" style="5" customWidth="1"/>
    <col min="13079" max="13312" width="9.140625" style="5"/>
    <col min="13313" max="13313" width="6.85546875" style="5" customWidth="1"/>
    <col min="13314" max="13314" width="74.85546875" style="5" customWidth="1"/>
    <col min="13315" max="13315" width="20.85546875" style="5" customWidth="1"/>
    <col min="13316" max="13316" width="22.5703125" style="5" customWidth="1"/>
    <col min="13317" max="13317" width="19.5703125" style="5" customWidth="1"/>
    <col min="13318" max="13318" width="25.140625" style="5" customWidth="1"/>
    <col min="13319" max="13319" width="18" style="5" customWidth="1"/>
    <col min="13320" max="13320" width="19.42578125" style="5" bestFit="1" customWidth="1"/>
    <col min="13321" max="13321" width="20.5703125" style="5" customWidth="1"/>
    <col min="13322" max="13322" width="24" style="5" customWidth="1"/>
    <col min="13323" max="13323" width="20" style="5" customWidth="1"/>
    <col min="13324" max="13324" width="23" style="5" customWidth="1"/>
    <col min="13325" max="13325" width="26.85546875" style="5" customWidth="1"/>
    <col min="13326" max="13326" width="18.28515625" style="5" customWidth="1"/>
    <col min="13327" max="13327" width="22" style="5" customWidth="1"/>
    <col min="13328" max="13328" width="20.42578125" style="5" customWidth="1"/>
    <col min="13329" max="13329" width="22.5703125" style="5" customWidth="1"/>
    <col min="13330" max="13330" width="20.140625" style="5" customWidth="1"/>
    <col min="13331" max="13331" width="20.5703125" style="5" customWidth="1"/>
    <col min="13332" max="13332" width="18.28515625" style="5" customWidth="1"/>
    <col min="13333" max="13333" width="18.85546875" style="5" customWidth="1"/>
    <col min="13334" max="13334" width="19" style="5" customWidth="1"/>
    <col min="13335" max="13568" width="9.140625" style="5"/>
    <col min="13569" max="13569" width="6.85546875" style="5" customWidth="1"/>
    <col min="13570" max="13570" width="74.85546875" style="5" customWidth="1"/>
    <col min="13571" max="13571" width="20.85546875" style="5" customWidth="1"/>
    <col min="13572" max="13572" width="22.5703125" style="5" customWidth="1"/>
    <col min="13573" max="13573" width="19.5703125" style="5" customWidth="1"/>
    <col min="13574" max="13574" width="25.140625" style="5" customWidth="1"/>
    <col min="13575" max="13575" width="18" style="5" customWidth="1"/>
    <col min="13576" max="13576" width="19.42578125" style="5" bestFit="1" customWidth="1"/>
    <col min="13577" max="13577" width="20.5703125" style="5" customWidth="1"/>
    <col min="13578" max="13578" width="24" style="5" customWidth="1"/>
    <col min="13579" max="13579" width="20" style="5" customWidth="1"/>
    <col min="13580" max="13580" width="23" style="5" customWidth="1"/>
    <col min="13581" max="13581" width="26.85546875" style="5" customWidth="1"/>
    <col min="13582" max="13582" width="18.28515625" style="5" customWidth="1"/>
    <col min="13583" max="13583" width="22" style="5" customWidth="1"/>
    <col min="13584" max="13584" width="20.42578125" style="5" customWidth="1"/>
    <col min="13585" max="13585" width="22.5703125" style="5" customWidth="1"/>
    <col min="13586" max="13586" width="20.140625" style="5" customWidth="1"/>
    <col min="13587" max="13587" width="20.5703125" style="5" customWidth="1"/>
    <col min="13588" max="13588" width="18.28515625" style="5" customWidth="1"/>
    <col min="13589" max="13589" width="18.85546875" style="5" customWidth="1"/>
    <col min="13590" max="13590" width="19" style="5" customWidth="1"/>
    <col min="13591" max="13824" width="9.140625" style="5"/>
    <col min="13825" max="13825" width="6.85546875" style="5" customWidth="1"/>
    <col min="13826" max="13826" width="74.85546875" style="5" customWidth="1"/>
    <col min="13827" max="13827" width="20.85546875" style="5" customWidth="1"/>
    <col min="13828" max="13828" width="22.5703125" style="5" customWidth="1"/>
    <col min="13829" max="13829" width="19.5703125" style="5" customWidth="1"/>
    <col min="13830" max="13830" width="25.140625" style="5" customWidth="1"/>
    <col min="13831" max="13831" width="18" style="5" customWidth="1"/>
    <col min="13832" max="13832" width="19.42578125" style="5" bestFit="1" customWidth="1"/>
    <col min="13833" max="13833" width="20.5703125" style="5" customWidth="1"/>
    <col min="13834" max="13834" width="24" style="5" customWidth="1"/>
    <col min="13835" max="13835" width="20" style="5" customWidth="1"/>
    <col min="13836" max="13836" width="23" style="5" customWidth="1"/>
    <col min="13837" max="13837" width="26.85546875" style="5" customWidth="1"/>
    <col min="13838" max="13838" width="18.28515625" style="5" customWidth="1"/>
    <col min="13839" max="13839" width="22" style="5" customWidth="1"/>
    <col min="13840" max="13840" width="20.42578125" style="5" customWidth="1"/>
    <col min="13841" max="13841" width="22.5703125" style="5" customWidth="1"/>
    <col min="13842" max="13842" width="20.140625" style="5" customWidth="1"/>
    <col min="13843" max="13843" width="20.5703125" style="5" customWidth="1"/>
    <col min="13844" max="13844" width="18.28515625" style="5" customWidth="1"/>
    <col min="13845" max="13845" width="18.85546875" style="5" customWidth="1"/>
    <col min="13846" max="13846" width="19" style="5" customWidth="1"/>
    <col min="13847" max="14080" width="9.140625" style="5"/>
    <col min="14081" max="14081" width="6.85546875" style="5" customWidth="1"/>
    <col min="14082" max="14082" width="74.85546875" style="5" customWidth="1"/>
    <col min="14083" max="14083" width="20.85546875" style="5" customWidth="1"/>
    <col min="14084" max="14084" width="22.5703125" style="5" customWidth="1"/>
    <col min="14085" max="14085" width="19.5703125" style="5" customWidth="1"/>
    <col min="14086" max="14086" width="25.140625" style="5" customWidth="1"/>
    <col min="14087" max="14087" width="18" style="5" customWidth="1"/>
    <col min="14088" max="14088" width="19.42578125" style="5" bestFit="1" customWidth="1"/>
    <col min="14089" max="14089" width="20.5703125" style="5" customWidth="1"/>
    <col min="14090" max="14090" width="24" style="5" customWidth="1"/>
    <col min="14091" max="14091" width="20" style="5" customWidth="1"/>
    <col min="14092" max="14092" width="23" style="5" customWidth="1"/>
    <col min="14093" max="14093" width="26.85546875" style="5" customWidth="1"/>
    <col min="14094" max="14094" width="18.28515625" style="5" customWidth="1"/>
    <col min="14095" max="14095" width="22" style="5" customWidth="1"/>
    <col min="14096" max="14096" width="20.42578125" style="5" customWidth="1"/>
    <col min="14097" max="14097" width="22.5703125" style="5" customWidth="1"/>
    <col min="14098" max="14098" width="20.140625" style="5" customWidth="1"/>
    <col min="14099" max="14099" width="20.5703125" style="5" customWidth="1"/>
    <col min="14100" max="14100" width="18.28515625" style="5" customWidth="1"/>
    <col min="14101" max="14101" width="18.85546875" style="5" customWidth="1"/>
    <col min="14102" max="14102" width="19" style="5" customWidth="1"/>
    <col min="14103" max="14336" width="9.140625" style="5"/>
    <col min="14337" max="14337" width="6.85546875" style="5" customWidth="1"/>
    <col min="14338" max="14338" width="74.85546875" style="5" customWidth="1"/>
    <col min="14339" max="14339" width="20.85546875" style="5" customWidth="1"/>
    <col min="14340" max="14340" width="22.5703125" style="5" customWidth="1"/>
    <col min="14341" max="14341" width="19.5703125" style="5" customWidth="1"/>
    <col min="14342" max="14342" width="25.140625" style="5" customWidth="1"/>
    <col min="14343" max="14343" width="18" style="5" customWidth="1"/>
    <col min="14344" max="14344" width="19.42578125" style="5" bestFit="1" customWidth="1"/>
    <col min="14345" max="14345" width="20.5703125" style="5" customWidth="1"/>
    <col min="14346" max="14346" width="24" style="5" customWidth="1"/>
    <col min="14347" max="14347" width="20" style="5" customWidth="1"/>
    <col min="14348" max="14348" width="23" style="5" customWidth="1"/>
    <col min="14349" max="14349" width="26.85546875" style="5" customWidth="1"/>
    <col min="14350" max="14350" width="18.28515625" style="5" customWidth="1"/>
    <col min="14351" max="14351" width="22" style="5" customWidth="1"/>
    <col min="14352" max="14352" width="20.42578125" style="5" customWidth="1"/>
    <col min="14353" max="14353" width="22.5703125" style="5" customWidth="1"/>
    <col min="14354" max="14354" width="20.140625" style="5" customWidth="1"/>
    <col min="14355" max="14355" width="20.5703125" style="5" customWidth="1"/>
    <col min="14356" max="14356" width="18.28515625" style="5" customWidth="1"/>
    <col min="14357" max="14357" width="18.85546875" style="5" customWidth="1"/>
    <col min="14358" max="14358" width="19" style="5" customWidth="1"/>
    <col min="14359" max="14592" width="9.140625" style="5"/>
    <col min="14593" max="14593" width="6.85546875" style="5" customWidth="1"/>
    <col min="14594" max="14594" width="74.85546875" style="5" customWidth="1"/>
    <col min="14595" max="14595" width="20.85546875" style="5" customWidth="1"/>
    <col min="14596" max="14596" width="22.5703125" style="5" customWidth="1"/>
    <col min="14597" max="14597" width="19.5703125" style="5" customWidth="1"/>
    <col min="14598" max="14598" width="25.140625" style="5" customWidth="1"/>
    <col min="14599" max="14599" width="18" style="5" customWidth="1"/>
    <col min="14600" max="14600" width="19.42578125" style="5" bestFit="1" customWidth="1"/>
    <col min="14601" max="14601" width="20.5703125" style="5" customWidth="1"/>
    <col min="14602" max="14602" width="24" style="5" customWidth="1"/>
    <col min="14603" max="14603" width="20" style="5" customWidth="1"/>
    <col min="14604" max="14604" width="23" style="5" customWidth="1"/>
    <col min="14605" max="14605" width="26.85546875" style="5" customWidth="1"/>
    <col min="14606" max="14606" width="18.28515625" style="5" customWidth="1"/>
    <col min="14607" max="14607" width="22" style="5" customWidth="1"/>
    <col min="14608" max="14608" width="20.42578125" style="5" customWidth="1"/>
    <col min="14609" max="14609" width="22.5703125" style="5" customWidth="1"/>
    <col min="14610" max="14610" width="20.140625" style="5" customWidth="1"/>
    <col min="14611" max="14611" width="20.5703125" style="5" customWidth="1"/>
    <col min="14612" max="14612" width="18.28515625" style="5" customWidth="1"/>
    <col min="14613" max="14613" width="18.85546875" style="5" customWidth="1"/>
    <col min="14614" max="14614" width="19" style="5" customWidth="1"/>
    <col min="14615" max="14848" width="9.140625" style="5"/>
    <col min="14849" max="14849" width="6.85546875" style="5" customWidth="1"/>
    <col min="14850" max="14850" width="74.85546875" style="5" customWidth="1"/>
    <col min="14851" max="14851" width="20.85546875" style="5" customWidth="1"/>
    <col min="14852" max="14852" width="22.5703125" style="5" customWidth="1"/>
    <col min="14853" max="14853" width="19.5703125" style="5" customWidth="1"/>
    <col min="14854" max="14854" width="25.140625" style="5" customWidth="1"/>
    <col min="14855" max="14855" width="18" style="5" customWidth="1"/>
    <col min="14856" max="14856" width="19.42578125" style="5" bestFit="1" customWidth="1"/>
    <col min="14857" max="14857" width="20.5703125" style="5" customWidth="1"/>
    <col min="14858" max="14858" width="24" style="5" customWidth="1"/>
    <col min="14859" max="14859" width="20" style="5" customWidth="1"/>
    <col min="14860" max="14860" width="23" style="5" customWidth="1"/>
    <col min="14861" max="14861" width="26.85546875" style="5" customWidth="1"/>
    <col min="14862" max="14862" width="18.28515625" style="5" customWidth="1"/>
    <col min="14863" max="14863" width="22" style="5" customWidth="1"/>
    <col min="14864" max="14864" width="20.42578125" style="5" customWidth="1"/>
    <col min="14865" max="14865" width="22.5703125" style="5" customWidth="1"/>
    <col min="14866" max="14866" width="20.140625" style="5" customWidth="1"/>
    <col min="14867" max="14867" width="20.5703125" style="5" customWidth="1"/>
    <col min="14868" max="14868" width="18.28515625" style="5" customWidth="1"/>
    <col min="14869" max="14869" width="18.85546875" style="5" customWidth="1"/>
    <col min="14870" max="14870" width="19" style="5" customWidth="1"/>
    <col min="14871" max="15104" width="9.140625" style="5"/>
    <col min="15105" max="15105" width="6.85546875" style="5" customWidth="1"/>
    <col min="15106" max="15106" width="74.85546875" style="5" customWidth="1"/>
    <col min="15107" max="15107" width="20.85546875" style="5" customWidth="1"/>
    <col min="15108" max="15108" width="22.5703125" style="5" customWidth="1"/>
    <col min="15109" max="15109" width="19.5703125" style="5" customWidth="1"/>
    <col min="15110" max="15110" width="25.140625" style="5" customWidth="1"/>
    <col min="15111" max="15111" width="18" style="5" customWidth="1"/>
    <col min="15112" max="15112" width="19.42578125" style="5" bestFit="1" customWidth="1"/>
    <col min="15113" max="15113" width="20.5703125" style="5" customWidth="1"/>
    <col min="15114" max="15114" width="24" style="5" customWidth="1"/>
    <col min="15115" max="15115" width="20" style="5" customWidth="1"/>
    <col min="15116" max="15116" width="23" style="5" customWidth="1"/>
    <col min="15117" max="15117" width="26.85546875" style="5" customWidth="1"/>
    <col min="15118" max="15118" width="18.28515625" style="5" customWidth="1"/>
    <col min="15119" max="15119" width="22" style="5" customWidth="1"/>
    <col min="15120" max="15120" width="20.42578125" style="5" customWidth="1"/>
    <col min="15121" max="15121" width="22.5703125" style="5" customWidth="1"/>
    <col min="15122" max="15122" width="20.140625" style="5" customWidth="1"/>
    <col min="15123" max="15123" width="20.5703125" style="5" customWidth="1"/>
    <col min="15124" max="15124" width="18.28515625" style="5" customWidth="1"/>
    <col min="15125" max="15125" width="18.85546875" style="5" customWidth="1"/>
    <col min="15126" max="15126" width="19" style="5" customWidth="1"/>
    <col min="15127" max="15360" width="9.140625" style="5"/>
    <col min="15361" max="15361" width="6.85546875" style="5" customWidth="1"/>
    <col min="15362" max="15362" width="74.85546875" style="5" customWidth="1"/>
    <col min="15363" max="15363" width="20.85546875" style="5" customWidth="1"/>
    <col min="15364" max="15364" width="22.5703125" style="5" customWidth="1"/>
    <col min="15365" max="15365" width="19.5703125" style="5" customWidth="1"/>
    <col min="15366" max="15366" width="25.140625" style="5" customWidth="1"/>
    <col min="15367" max="15367" width="18" style="5" customWidth="1"/>
    <col min="15368" max="15368" width="19.42578125" style="5" bestFit="1" customWidth="1"/>
    <col min="15369" max="15369" width="20.5703125" style="5" customWidth="1"/>
    <col min="15370" max="15370" width="24" style="5" customWidth="1"/>
    <col min="15371" max="15371" width="20" style="5" customWidth="1"/>
    <col min="15372" max="15372" width="23" style="5" customWidth="1"/>
    <col min="15373" max="15373" width="26.85546875" style="5" customWidth="1"/>
    <col min="15374" max="15374" width="18.28515625" style="5" customWidth="1"/>
    <col min="15375" max="15375" width="22" style="5" customWidth="1"/>
    <col min="15376" max="15376" width="20.42578125" style="5" customWidth="1"/>
    <col min="15377" max="15377" width="22.5703125" style="5" customWidth="1"/>
    <col min="15378" max="15378" width="20.140625" style="5" customWidth="1"/>
    <col min="15379" max="15379" width="20.5703125" style="5" customWidth="1"/>
    <col min="15380" max="15380" width="18.28515625" style="5" customWidth="1"/>
    <col min="15381" max="15381" width="18.85546875" style="5" customWidth="1"/>
    <col min="15382" max="15382" width="19" style="5" customWidth="1"/>
    <col min="15383" max="15616" width="9.140625" style="5"/>
    <col min="15617" max="15617" width="6.85546875" style="5" customWidth="1"/>
    <col min="15618" max="15618" width="74.85546875" style="5" customWidth="1"/>
    <col min="15619" max="15619" width="20.85546875" style="5" customWidth="1"/>
    <col min="15620" max="15620" width="22.5703125" style="5" customWidth="1"/>
    <col min="15621" max="15621" width="19.5703125" style="5" customWidth="1"/>
    <col min="15622" max="15622" width="25.140625" style="5" customWidth="1"/>
    <col min="15623" max="15623" width="18" style="5" customWidth="1"/>
    <col min="15624" max="15624" width="19.42578125" style="5" bestFit="1" customWidth="1"/>
    <col min="15625" max="15625" width="20.5703125" style="5" customWidth="1"/>
    <col min="15626" max="15626" width="24" style="5" customWidth="1"/>
    <col min="15627" max="15627" width="20" style="5" customWidth="1"/>
    <col min="15628" max="15628" width="23" style="5" customWidth="1"/>
    <col min="15629" max="15629" width="26.85546875" style="5" customWidth="1"/>
    <col min="15630" max="15630" width="18.28515625" style="5" customWidth="1"/>
    <col min="15631" max="15631" width="22" style="5" customWidth="1"/>
    <col min="15632" max="15632" width="20.42578125" style="5" customWidth="1"/>
    <col min="15633" max="15633" width="22.5703125" style="5" customWidth="1"/>
    <col min="15634" max="15634" width="20.140625" style="5" customWidth="1"/>
    <col min="15635" max="15635" width="20.5703125" style="5" customWidth="1"/>
    <col min="15636" max="15636" width="18.28515625" style="5" customWidth="1"/>
    <col min="15637" max="15637" width="18.85546875" style="5" customWidth="1"/>
    <col min="15638" max="15638" width="19" style="5" customWidth="1"/>
    <col min="15639" max="15872" width="9.140625" style="5"/>
    <col min="15873" max="15873" width="6.85546875" style="5" customWidth="1"/>
    <col min="15874" max="15874" width="74.85546875" style="5" customWidth="1"/>
    <col min="15875" max="15875" width="20.85546875" style="5" customWidth="1"/>
    <col min="15876" max="15876" width="22.5703125" style="5" customWidth="1"/>
    <col min="15877" max="15877" width="19.5703125" style="5" customWidth="1"/>
    <col min="15878" max="15878" width="25.140625" style="5" customWidth="1"/>
    <col min="15879" max="15879" width="18" style="5" customWidth="1"/>
    <col min="15880" max="15880" width="19.42578125" style="5" bestFit="1" customWidth="1"/>
    <col min="15881" max="15881" width="20.5703125" style="5" customWidth="1"/>
    <col min="15882" max="15882" width="24" style="5" customWidth="1"/>
    <col min="15883" max="15883" width="20" style="5" customWidth="1"/>
    <col min="15884" max="15884" width="23" style="5" customWidth="1"/>
    <col min="15885" max="15885" width="26.85546875" style="5" customWidth="1"/>
    <col min="15886" max="15886" width="18.28515625" style="5" customWidth="1"/>
    <col min="15887" max="15887" width="22" style="5" customWidth="1"/>
    <col min="15888" max="15888" width="20.42578125" style="5" customWidth="1"/>
    <col min="15889" max="15889" width="22.5703125" style="5" customWidth="1"/>
    <col min="15890" max="15890" width="20.140625" style="5" customWidth="1"/>
    <col min="15891" max="15891" width="20.5703125" style="5" customWidth="1"/>
    <col min="15892" max="15892" width="18.28515625" style="5" customWidth="1"/>
    <col min="15893" max="15893" width="18.85546875" style="5" customWidth="1"/>
    <col min="15894" max="15894" width="19" style="5" customWidth="1"/>
    <col min="15895" max="16128" width="9.140625" style="5"/>
    <col min="16129" max="16129" width="6.85546875" style="5" customWidth="1"/>
    <col min="16130" max="16130" width="74.85546875" style="5" customWidth="1"/>
    <col min="16131" max="16131" width="20.85546875" style="5" customWidth="1"/>
    <col min="16132" max="16132" width="22.5703125" style="5" customWidth="1"/>
    <col min="16133" max="16133" width="19.5703125" style="5" customWidth="1"/>
    <col min="16134" max="16134" width="25.140625" style="5" customWidth="1"/>
    <col min="16135" max="16135" width="18" style="5" customWidth="1"/>
    <col min="16136" max="16136" width="19.42578125" style="5" bestFit="1" customWidth="1"/>
    <col min="16137" max="16137" width="20.5703125" style="5" customWidth="1"/>
    <col min="16138" max="16138" width="24" style="5" customWidth="1"/>
    <col min="16139" max="16139" width="20" style="5" customWidth="1"/>
    <col min="16140" max="16140" width="23" style="5" customWidth="1"/>
    <col min="16141" max="16141" width="26.85546875" style="5" customWidth="1"/>
    <col min="16142" max="16142" width="18.28515625" style="5" customWidth="1"/>
    <col min="16143" max="16143" width="22" style="5" customWidth="1"/>
    <col min="16144" max="16144" width="20.42578125" style="5" customWidth="1"/>
    <col min="16145" max="16145" width="22.5703125" style="5" customWidth="1"/>
    <col min="16146" max="16146" width="20.140625" style="5" customWidth="1"/>
    <col min="16147" max="16147" width="20.5703125" style="5" customWidth="1"/>
    <col min="16148" max="16148" width="18.28515625" style="5" customWidth="1"/>
    <col min="16149" max="16149" width="18.85546875" style="5" customWidth="1"/>
    <col min="16150" max="16150" width="19" style="5" customWidth="1"/>
    <col min="16151" max="16384" width="9.140625" style="5"/>
  </cols>
  <sheetData>
    <row r="1" spans="1:23" ht="11.25" customHeight="1" x14ac:dyDescent="0.2">
      <c r="B1" s="2" t="s">
        <v>0</v>
      </c>
      <c r="C1" s="3"/>
      <c r="D1" s="4"/>
      <c r="E1" s="4"/>
    </row>
    <row r="2" spans="1:23" ht="6.75" customHeight="1" x14ac:dyDescent="0.2">
      <c r="B2" s="3"/>
      <c r="C2" s="3"/>
      <c r="D2" s="4"/>
      <c r="E2" s="4"/>
    </row>
    <row r="3" spans="1:23" x14ac:dyDescent="0.2">
      <c r="B3" s="7" t="s">
        <v>1</v>
      </c>
      <c r="C3" s="8" t="s">
        <v>2</v>
      </c>
    </row>
    <row r="4" spans="1:23" x14ac:dyDescent="0.2">
      <c r="B4" s="7" t="s">
        <v>3</v>
      </c>
      <c r="C4" s="8" t="s">
        <v>4</v>
      </c>
      <c r="Q4" s="6" t="e">
        <f>SUM('30 June 2026'!H139,'30 June 2026'!H147,'30 June 2026'!#REF!,'30 June 2026'!F262,'30 June 2026'!F310)/C50</f>
        <v>#REF!</v>
      </c>
    </row>
    <row r="5" spans="1:23" x14ac:dyDescent="0.2">
      <c r="B5" s="7" t="s">
        <v>5</v>
      </c>
      <c r="C5" s="8" t="s">
        <v>6</v>
      </c>
      <c r="Q5" s="9"/>
    </row>
    <row r="6" spans="1:23" x14ac:dyDescent="0.2">
      <c r="B6" s="7" t="s">
        <v>7</v>
      </c>
      <c r="C6" s="8" t="s">
        <v>8</v>
      </c>
    </row>
    <row r="7" spans="1:23" x14ac:dyDescent="0.2">
      <c r="B7" s="7" t="s">
        <v>9</v>
      </c>
      <c r="C7" s="10">
        <v>46203</v>
      </c>
      <c r="J7" s="11"/>
      <c r="L7" s="11"/>
    </row>
    <row r="8" spans="1:23" ht="12" thickBot="1" x14ac:dyDescent="0.25">
      <c r="C8" s="13"/>
      <c r="D8" s="13"/>
      <c r="F8" s="9"/>
      <c r="L8" s="14"/>
    </row>
    <row r="9" spans="1:23" ht="15.75" customHeight="1" thickBot="1" x14ac:dyDescent="0.25">
      <c r="A9" s="237"/>
      <c r="B9" s="239" t="s">
        <v>10</v>
      </c>
      <c r="C9" s="241">
        <v>46022</v>
      </c>
      <c r="D9" s="242"/>
      <c r="E9" s="242"/>
      <c r="F9" s="243"/>
      <c r="G9" s="241">
        <v>46203</v>
      </c>
      <c r="H9" s="242"/>
      <c r="I9" s="242"/>
      <c r="J9" s="243"/>
      <c r="K9" s="15" t="s">
        <v>11</v>
      </c>
    </row>
    <row r="10" spans="1:23" ht="12" thickBot="1" x14ac:dyDescent="0.25">
      <c r="A10" s="238"/>
      <c r="B10" s="240"/>
      <c r="C10" s="16" t="s">
        <v>12</v>
      </c>
      <c r="D10" s="16" t="s">
        <v>13</v>
      </c>
      <c r="E10" s="16" t="s">
        <v>14</v>
      </c>
      <c r="F10" s="16" t="s">
        <v>15</v>
      </c>
      <c r="G10" s="16" t="s">
        <v>12</v>
      </c>
      <c r="H10" s="17" t="s">
        <v>13</v>
      </c>
      <c r="I10" s="16" t="s">
        <v>14</v>
      </c>
      <c r="J10" s="18" t="s">
        <v>15</v>
      </c>
      <c r="K10" s="19" t="s">
        <v>16</v>
      </c>
    </row>
    <row r="11" spans="1:23" x14ac:dyDescent="0.2">
      <c r="A11" s="20" t="s">
        <v>17</v>
      </c>
      <c r="B11" s="21" t="s">
        <v>18</v>
      </c>
      <c r="C11" s="22">
        <v>1.1115179999999998</v>
      </c>
      <c r="D11" s="22">
        <v>1</v>
      </c>
      <c r="E11" s="23"/>
      <c r="F11" s="21">
        <v>2603680179.5500002</v>
      </c>
      <c r="G11" s="24">
        <f>SUM(G12,G40,G41,G48,G53,G58,G63,G65,G66,G70)</f>
        <v>1.0211949999999996</v>
      </c>
      <c r="H11" s="24">
        <f>SUM(H12,H40,H41,H48,H53,H58,H63,H65,H66,H70)</f>
        <v>1</v>
      </c>
      <c r="I11" s="23"/>
      <c r="J11" s="21">
        <f>J12+J40+J41+J48+J53+J58+J63+J65+J66+J70</f>
        <v>2727597950.3600001</v>
      </c>
      <c r="K11" s="25">
        <f>J11-F11</f>
        <v>123917770.80999994</v>
      </c>
    </row>
    <row r="12" spans="1:23" x14ac:dyDescent="0.2">
      <c r="A12" s="26">
        <v>1</v>
      </c>
      <c r="B12" s="27" t="s">
        <v>19</v>
      </c>
      <c r="C12" s="28">
        <v>5.2913000000000002E-2</v>
      </c>
      <c r="D12" s="28">
        <v>4.7605999999999996E-2</v>
      </c>
      <c r="E12" s="29"/>
      <c r="F12" s="30">
        <v>123948662.46000001</v>
      </c>
      <c r="G12" s="31">
        <f>SUM(G13,G22,G31)</f>
        <v>4.4184999999999995E-2</v>
      </c>
      <c r="H12" s="31">
        <f>SUM(H13,H22,H31)</f>
        <v>4.3267999999999994E-2</v>
      </c>
      <c r="I12" s="29"/>
      <c r="J12" s="30">
        <f>SUM(J13,J22,J31)</f>
        <v>118015616.69</v>
      </c>
      <c r="K12" s="32">
        <f>SUM(K13,K22,K31)</f>
        <v>-5933045.7700000107</v>
      </c>
      <c r="W12" s="6">
        <v>1</v>
      </c>
    </row>
    <row r="13" spans="1:23" ht="22.5" x14ac:dyDescent="0.2">
      <c r="A13" s="26">
        <v>1.1000000000000001</v>
      </c>
      <c r="B13" s="27" t="s">
        <v>20</v>
      </c>
      <c r="C13" s="33">
        <v>5.2913000000000002E-2</v>
      </c>
      <c r="D13" s="33">
        <v>4.7605999999999996E-2</v>
      </c>
      <c r="E13" s="34"/>
      <c r="F13" s="35">
        <v>123948662.46000001</v>
      </c>
      <c r="G13" s="36">
        <f>SUM(G14:G20)</f>
        <v>4.4184999999999995E-2</v>
      </c>
      <c r="H13" s="36">
        <f>SUM(H14:H20)</f>
        <v>4.3267999999999994E-2</v>
      </c>
      <c r="I13" s="34"/>
      <c r="J13" s="35">
        <f>SUM(J14:J20)</f>
        <v>118015616.69</v>
      </c>
      <c r="K13" s="32">
        <f>SUM(K14:K21)</f>
        <v>-5933045.7700000107</v>
      </c>
    </row>
    <row r="14" spans="1:23" x14ac:dyDescent="0.2">
      <c r="A14" s="26"/>
      <c r="B14" s="27" t="s">
        <v>21</v>
      </c>
      <c r="C14" s="37">
        <v>4.6769000000000005E-2</v>
      </c>
      <c r="D14" s="37">
        <v>4.2076999999999996E-2</v>
      </c>
      <c r="E14" s="38">
        <v>0</v>
      </c>
      <c r="F14" s="39">
        <v>109555281.13000001</v>
      </c>
      <c r="G14" s="40">
        <f>K139</f>
        <v>3.8795999999999997E-2</v>
      </c>
      <c r="H14" s="40">
        <f>J139</f>
        <v>3.7990999999999997E-2</v>
      </c>
      <c r="I14" s="38">
        <v>0</v>
      </c>
      <c r="J14" s="39">
        <f>H139</f>
        <v>103622235.36</v>
      </c>
      <c r="K14" s="32">
        <f t="shared" ref="K14:K21" si="0">J14-F14</f>
        <v>-5933045.7700000107</v>
      </c>
    </row>
    <row r="15" spans="1:23" x14ac:dyDescent="0.2">
      <c r="A15" s="26"/>
      <c r="B15" s="27" t="s">
        <v>22</v>
      </c>
      <c r="C15" s="37">
        <v>6.1440000000000002E-3</v>
      </c>
      <c r="D15" s="37">
        <v>5.5290000000000001E-3</v>
      </c>
      <c r="E15" s="38">
        <v>0</v>
      </c>
      <c r="F15" s="39">
        <v>14393381.330000002</v>
      </c>
      <c r="G15" s="40">
        <f>K147</f>
        <v>5.3889999999999997E-3</v>
      </c>
      <c r="H15" s="40">
        <f>J147</f>
        <v>5.2769999999999996E-3</v>
      </c>
      <c r="I15" s="38">
        <v>0</v>
      </c>
      <c r="J15" s="39">
        <f>H147</f>
        <v>14393381.330000002</v>
      </c>
      <c r="K15" s="32">
        <f t="shared" si="0"/>
        <v>0</v>
      </c>
    </row>
    <row r="16" spans="1:23" x14ac:dyDescent="0.2">
      <c r="A16" s="26"/>
      <c r="B16" s="41" t="s">
        <v>23</v>
      </c>
      <c r="C16" s="37">
        <v>0</v>
      </c>
      <c r="D16" s="37">
        <v>0</v>
      </c>
      <c r="E16" s="38">
        <v>0</v>
      </c>
      <c r="F16" s="39">
        <v>0</v>
      </c>
      <c r="G16" s="42">
        <v>0</v>
      </c>
      <c r="H16" s="42">
        <v>0</v>
      </c>
      <c r="I16" s="38">
        <v>0</v>
      </c>
      <c r="J16" s="38">
        <v>0</v>
      </c>
      <c r="K16" s="32">
        <f t="shared" si="0"/>
        <v>0</v>
      </c>
    </row>
    <row r="17" spans="1:18" x14ac:dyDescent="0.2">
      <c r="A17" s="26"/>
      <c r="B17" s="41" t="s">
        <v>24</v>
      </c>
      <c r="C17" s="37">
        <v>0</v>
      </c>
      <c r="D17" s="37">
        <v>0</v>
      </c>
      <c r="E17" s="38">
        <v>0</v>
      </c>
      <c r="F17" s="39">
        <v>0</v>
      </c>
      <c r="G17" s="40">
        <v>0</v>
      </c>
      <c r="H17" s="40">
        <v>0</v>
      </c>
      <c r="I17" s="38">
        <v>0</v>
      </c>
      <c r="J17" s="43">
        <v>0</v>
      </c>
      <c r="K17" s="32">
        <f t="shared" si="0"/>
        <v>0</v>
      </c>
    </row>
    <row r="18" spans="1:18" x14ac:dyDescent="0.2">
      <c r="A18" s="26"/>
      <c r="B18" s="41" t="s">
        <v>25</v>
      </c>
      <c r="C18" s="37">
        <v>0</v>
      </c>
      <c r="D18" s="37">
        <v>0</v>
      </c>
      <c r="E18" s="38">
        <v>0</v>
      </c>
      <c r="F18" s="39">
        <v>0</v>
      </c>
      <c r="G18" s="42">
        <v>0</v>
      </c>
      <c r="H18" s="42">
        <v>0</v>
      </c>
      <c r="I18" s="38">
        <v>0</v>
      </c>
      <c r="J18" s="38">
        <v>0</v>
      </c>
      <c r="K18" s="32">
        <f t="shared" si="0"/>
        <v>0</v>
      </c>
    </row>
    <row r="19" spans="1:18" x14ac:dyDescent="0.2">
      <c r="A19" s="26"/>
      <c r="B19" s="41" t="s">
        <v>26</v>
      </c>
      <c r="C19" s="37">
        <v>0</v>
      </c>
      <c r="D19" s="37">
        <v>0</v>
      </c>
      <c r="E19" s="38">
        <v>0</v>
      </c>
      <c r="F19" s="39">
        <v>0</v>
      </c>
      <c r="G19" s="42">
        <v>0</v>
      </c>
      <c r="H19" s="42">
        <v>0</v>
      </c>
      <c r="I19" s="38">
        <v>0</v>
      </c>
      <c r="J19" s="38">
        <v>0</v>
      </c>
      <c r="K19" s="32">
        <f t="shared" si="0"/>
        <v>0</v>
      </c>
    </row>
    <row r="20" spans="1:18" x14ac:dyDescent="0.2">
      <c r="A20" s="26"/>
      <c r="B20" s="41" t="s">
        <v>27</v>
      </c>
      <c r="C20" s="37">
        <v>0</v>
      </c>
      <c r="D20" s="37">
        <v>0</v>
      </c>
      <c r="E20" s="38">
        <v>0</v>
      </c>
      <c r="F20" s="39">
        <v>0</v>
      </c>
      <c r="G20" s="42">
        <v>0</v>
      </c>
      <c r="H20" s="42">
        <v>0</v>
      </c>
      <c r="I20" s="38">
        <v>0</v>
      </c>
      <c r="J20" s="38">
        <v>0</v>
      </c>
      <c r="K20" s="32">
        <f t="shared" si="0"/>
        <v>0</v>
      </c>
      <c r="P20" s="6"/>
      <c r="R20" s="6"/>
    </row>
    <row r="21" spans="1:18" x14ac:dyDescent="0.2">
      <c r="A21" s="26"/>
      <c r="B21" s="41" t="s">
        <v>28</v>
      </c>
      <c r="C21" s="37">
        <v>0</v>
      </c>
      <c r="D21" s="37">
        <v>0</v>
      </c>
      <c r="E21" s="38">
        <v>0</v>
      </c>
      <c r="F21" s="39">
        <v>0</v>
      </c>
      <c r="G21" s="42">
        <v>0</v>
      </c>
      <c r="H21" s="42">
        <v>0</v>
      </c>
      <c r="I21" s="38">
        <v>0</v>
      </c>
      <c r="J21" s="38">
        <v>0</v>
      </c>
      <c r="K21" s="32">
        <f t="shared" si="0"/>
        <v>0</v>
      </c>
      <c r="P21" s="6"/>
      <c r="R21" s="6"/>
    </row>
    <row r="22" spans="1:18" ht="22.5" x14ac:dyDescent="0.2">
      <c r="A22" s="26">
        <v>1.2</v>
      </c>
      <c r="B22" s="41" t="s">
        <v>29</v>
      </c>
      <c r="C22" s="42">
        <v>0</v>
      </c>
      <c r="D22" s="42">
        <v>0</v>
      </c>
      <c r="E22" s="38"/>
      <c r="F22" s="38">
        <v>0</v>
      </c>
      <c r="G22" s="42">
        <f>SUM(G23:G30)</f>
        <v>0</v>
      </c>
      <c r="H22" s="42">
        <f>SUM(H23:H30)</f>
        <v>0</v>
      </c>
      <c r="I22" s="39"/>
      <c r="J22" s="38">
        <f>SUM(J23:J30)</f>
        <v>0</v>
      </c>
      <c r="K22" s="32">
        <f>SUM(K23:K30)</f>
        <v>0</v>
      </c>
      <c r="P22" s="6"/>
      <c r="R22" s="6"/>
    </row>
    <row r="23" spans="1:18" x14ac:dyDescent="0.2">
      <c r="A23" s="26"/>
      <c r="B23" s="41" t="s">
        <v>30</v>
      </c>
      <c r="C23" s="37">
        <v>0</v>
      </c>
      <c r="D23" s="37">
        <v>0</v>
      </c>
      <c r="E23" s="38">
        <v>0</v>
      </c>
      <c r="F23" s="44">
        <v>0</v>
      </c>
      <c r="G23" s="42">
        <v>0</v>
      </c>
      <c r="H23" s="42">
        <v>0</v>
      </c>
      <c r="I23" s="32">
        <v>0</v>
      </c>
      <c r="J23" s="38">
        <v>0</v>
      </c>
      <c r="K23" s="32">
        <f>J23-F23</f>
        <v>0</v>
      </c>
      <c r="P23" s="6"/>
      <c r="R23" s="6"/>
    </row>
    <row r="24" spans="1:18" x14ac:dyDescent="0.2">
      <c r="A24" s="26"/>
      <c r="B24" s="41" t="s">
        <v>31</v>
      </c>
      <c r="C24" s="37">
        <v>0</v>
      </c>
      <c r="D24" s="37">
        <v>0</v>
      </c>
      <c r="E24" s="38">
        <v>0</v>
      </c>
      <c r="F24" s="44">
        <v>0</v>
      </c>
      <c r="G24" s="42">
        <v>0</v>
      </c>
      <c r="H24" s="42">
        <v>0</v>
      </c>
      <c r="I24" s="32">
        <v>0</v>
      </c>
      <c r="J24" s="38">
        <v>0</v>
      </c>
      <c r="K24" s="32">
        <f t="shared" ref="K24:K30" si="1">J24-F24</f>
        <v>0</v>
      </c>
      <c r="P24" s="6"/>
      <c r="R24" s="6"/>
    </row>
    <row r="25" spans="1:18" x14ac:dyDescent="0.2">
      <c r="A25" s="26"/>
      <c r="B25" s="41" t="s">
        <v>32</v>
      </c>
      <c r="C25" s="37">
        <v>0</v>
      </c>
      <c r="D25" s="37">
        <v>0</v>
      </c>
      <c r="E25" s="38">
        <v>0</v>
      </c>
      <c r="F25" s="44">
        <v>0</v>
      </c>
      <c r="G25" s="42">
        <v>0</v>
      </c>
      <c r="H25" s="42">
        <v>0</v>
      </c>
      <c r="I25" s="32">
        <v>0</v>
      </c>
      <c r="J25" s="38">
        <v>0</v>
      </c>
      <c r="K25" s="32">
        <f t="shared" si="1"/>
        <v>0</v>
      </c>
      <c r="P25" s="6"/>
      <c r="R25" s="6"/>
    </row>
    <row r="26" spans="1:18" x14ac:dyDescent="0.2">
      <c r="A26" s="26"/>
      <c r="B26" s="41" t="s">
        <v>33</v>
      </c>
      <c r="C26" s="37">
        <v>0</v>
      </c>
      <c r="D26" s="37">
        <v>0</v>
      </c>
      <c r="E26" s="38">
        <v>0</v>
      </c>
      <c r="F26" s="44">
        <v>0</v>
      </c>
      <c r="G26" s="42">
        <v>0</v>
      </c>
      <c r="H26" s="42">
        <v>0</v>
      </c>
      <c r="I26" s="32">
        <v>0</v>
      </c>
      <c r="J26" s="38">
        <v>0</v>
      </c>
      <c r="K26" s="32">
        <f t="shared" si="1"/>
        <v>0</v>
      </c>
      <c r="P26" s="6"/>
      <c r="R26" s="6"/>
    </row>
    <row r="27" spans="1:18" x14ac:dyDescent="0.2">
      <c r="A27" s="26"/>
      <c r="B27" s="41" t="s">
        <v>34</v>
      </c>
      <c r="C27" s="37">
        <v>0</v>
      </c>
      <c r="D27" s="37">
        <v>0</v>
      </c>
      <c r="E27" s="38">
        <v>0</v>
      </c>
      <c r="F27" s="44">
        <v>0</v>
      </c>
      <c r="G27" s="42">
        <v>0</v>
      </c>
      <c r="H27" s="42">
        <v>0</v>
      </c>
      <c r="I27" s="32">
        <v>0</v>
      </c>
      <c r="J27" s="38">
        <v>0</v>
      </c>
      <c r="K27" s="32">
        <f t="shared" si="1"/>
        <v>0</v>
      </c>
      <c r="P27" s="6"/>
      <c r="R27" s="6"/>
    </row>
    <row r="28" spans="1:18" x14ac:dyDescent="0.2">
      <c r="A28" s="26"/>
      <c r="B28" s="41" t="s">
        <v>35</v>
      </c>
      <c r="C28" s="37">
        <v>0</v>
      </c>
      <c r="D28" s="37">
        <v>0</v>
      </c>
      <c r="E28" s="38">
        <v>0</v>
      </c>
      <c r="F28" s="44">
        <v>0</v>
      </c>
      <c r="G28" s="42">
        <v>0</v>
      </c>
      <c r="H28" s="42">
        <v>0</v>
      </c>
      <c r="I28" s="32">
        <v>0</v>
      </c>
      <c r="J28" s="38">
        <v>0</v>
      </c>
      <c r="K28" s="32">
        <f t="shared" si="1"/>
        <v>0</v>
      </c>
      <c r="P28" s="6"/>
      <c r="R28" s="6"/>
    </row>
    <row r="29" spans="1:18" x14ac:dyDescent="0.2">
      <c r="A29" s="26"/>
      <c r="B29" s="41" t="s">
        <v>36</v>
      </c>
      <c r="C29" s="37">
        <v>0</v>
      </c>
      <c r="D29" s="37">
        <v>0</v>
      </c>
      <c r="E29" s="38">
        <v>0</v>
      </c>
      <c r="F29" s="44">
        <v>0</v>
      </c>
      <c r="G29" s="42">
        <v>0</v>
      </c>
      <c r="H29" s="42">
        <v>0</v>
      </c>
      <c r="I29" s="32">
        <v>0</v>
      </c>
      <c r="J29" s="38">
        <v>0</v>
      </c>
      <c r="K29" s="32">
        <f t="shared" si="1"/>
        <v>0</v>
      </c>
      <c r="P29" s="6"/>
      <c r="R29" s="6"/>
    </row>
    <row r="30" spans="1:18" x14ac:dyDescent="0.2">
      <c r="A30" s="26"/>
      <c r="B30" s="41" t="s">
        <v>37</v>
      </c>
      <c r="C30" s="37">
        <v>0</v>
      </c>
      <c r="D30" s="37">
        <v>0</v>
      </c>
      <c r="E30" s="38">
        <v>0</v>
      </c>
      <c r="F30" s="44">
        <v>0</v>
      </c>
      <c r="G30" s="42">
        <v>0</v>
      </c>
      <c r="H30" s="42">
        <v>0</v>
      </c>
      <c r="I30" s="32">
        <v>0</v>
      </c>
      <c r="J30" s="38">
        <v>0</v>
      </c>
      <c r="K30" s="32">
        <f t="shared" si="1"/>
        <v>0</v>
      </c>
    </row>
    <row r="31" spans="1:18" ht="45" x14ac:dyDescent="0.2">
      <c r="A31" s="26">
        <v>1.3</v>
      </c>
      <c r="B31" s="41" t="s">
        <v>38</v>
      </c>
      <c r="C31" s="42">
        <v>0</v>
      </c>
      <c r="D31" s="42">
        <v>0</v>
      </c>
      <c r="E31" s="38"/>
      <c r="F31" s="38">
        <v>0</v>
      </c>
      <c r="G31" s="42">
        <f>SUM(G32:G39)</f>
        <v>0</v>
      </c>
      <c r="H31" s="42">
        <f>SUM(H32:H39)</f>
        <v>0</v>
      </c>
      <c r="I31" s="39"/>
      <c r="J31" s="38">
        <f>SUM(J32:J39)</f>
        <v>0</v>
      </c>
      <c r="K31" s="32">
        <f>SUM(K32:K39)</f>
        <v>0</v>
      </c>
    </row>
    <row r="32" spans="1:18" x14ac:dyDescent="0.2">
      <c r="A32" s="45"/>
      <c r="B32" s="41" t="s">
        <v>39</v>
      </c>
      <c r="C32" s="37">
        <v>0</v>
      </c>
      <c r="D32" s="37">
        <v>0</v>
      </c>
      <c r="E32" s="38">
        <v>0</v>
      </c>
      <c r="F32" s="44">
        <v>0</v>
      </c>
      <c r="G32" s="42">
        <v>0</v>
      </c>
      <c r="H32" s="42">
        <v>0</v>
      </c>
      <c r="I32" s="32">
        <v>0</v>
      </c>
      <c r="J32" s="38">
        <v>0</v>
      </c>
      <c r="K32" s="32">
        <f t="shared" ref="K32:K39" si="2">J32-F32</f>
        <v>0</v>
      </c>
    </row>
    <row r="33" spans="1:23" x14ac:dyDescent="0.2">
      <c r="A33" s="45"/>
      <c r="B33" s="41" t="s">
        <v>40</v>
      </c>
      <c r="C33" s="37">
        <v>0</v>
      </c>
      <c r="D33" s="37">
        <v>0</v>
      </c>
      <c r="E33" s="38">
        <v>0</v>
      </c>
      <c r="F33" s="44">
        <v>0</v>
      </c>
      <c r="G33" s="42">
        <v>0</v>
      </c>
      <c r="H33" s="42">
        <v>0</v>
      </c>
      <c r="I33" s="32">
        <v>0</v>
      </c>
      <c r="J33" s="38">
        <v>0</v>
      </c>
      <c r="K33" s="32">
        <f t="shared" si="2"/>
        <v>0</v>
      </c>
    </row>
    <row r="34" spans="1:23" x14ac:dyDescent="0.2">
      <c r="A34" s="45"/>
      <c r="B34" s="41" t="s">
        <v>41</v>
      </c>
      <c r="C34" s="37">
        <v>0</v>
      </c>
      <c r="D34" s="37">
        <v>0</v>
      </c>
      <c r="E34" s="38">
        <v>0</v>
      </c>
      <c r="F34" s="44">
        <v>0</v>
      </c>
      <c r="G34" s="42">
        <v>0</v>
      </c>
      <c r="H34" s="42">
        <v>0</v>
      </c>
      <c r="I34" s="32">
        <v>0</v>
      </c>
      <c r="J34" s="38">
        <v>0</v>
      </c>
      <c r="K34" s="32">
        <f t="shared" si="2"/>
        <v>0</v>
      </c>
    </row>
    <row r="35" spans="1:23" x14ac:dyDescent="0.2">
      <c r="A35" s="45"/>
      <c r="B35" s="46" t="s">
        <v>42</v>
      </c>
      <c r="C35" s="37">
        <v>0</v>
      </c>
      <c r="D35" s="37">
        <v>0</v>
      </c>
      <c r="E35" s="38">
        <v>0</v>
      </c>
      <c r="F35" s="44">
        <v>0</v>
      </c>
      <c r="G35" s="42">
        <v>0</v>
      </c>
      <c r="H35" s="42">
        <v>0</v>
      </c>
      <c r="I35" s="32">
        <v>0</v>
      </c>
      <c r="J35" s="38">
        <v>0</v>
      </c>
      <c r="K35" s="32">
        <f t="shared" si="2"/>
        <v>0</v>
      </c>
    </row>
    <row r="36" spans="1:23" x14ac:dyDescent="0.2">
      <c r="A36" s="45"/>
      <c r="B36" s="46" t="s">
        <v>43</v>
      </c>
      <c r="C36" s="37">
        <v>0</v>
      </c>
      <c r="D36" s="37">
        <v>0</v>
      </c>
      <c r="E36" s="38">
        <v>0</v>
      </c>
      <c r="F36" s="44">
        <v>0</v>
      </c>
      <c r="G36" s="42">
        <v>0</v>
      </c>
      <c r="H36" s="42">
        <v>0</v>
      </c>
      <c r="I36" s="32">
        <v>0</v>
      </c>
      <c r="J36" s="38">
        <v>0</v>
      </c>
      <c r="K36" s="32">
        <f t="shared" si="2"/>
        <v>0</v>
      </c>
    </row>
    <row r="37" spans="1:23" x14ac:dyDescent="0.2">
      <c r="A37" s="45"/>
      <c r="B37" s="46" t="s">
        <v>44</v>
      </c>
      <c r="C37" s="37">
        <v>0</v>
      </c>
      <c r="D37" s="37">
        <v>0</v>
      </c>
      <c r="E37" s="38">
        <v>0</v>
      </c>
      <c r="F37" s="44">
        <v>0</v>
      </c>
      <c r="G37" s="42">
        <v>0</v>
      </c>
      <c r="H37" s="42">
        <v>0</v>
      </c>
      <c r="I37" s="32">
        <v>0</v>
      </c>
      <c r="J37" s="38">
        <v>0</v>
      </c>
      <c r="K37" s="32">
        <f t="shared" si="2"/>
        <v>0</v>
      </c>
    </row>
    <row r="38" spans="1:23" x14ac:dyDescent="0.2">
      <c r="A38" s="45"/>
      <c r="B38" s="46" t="s">
        <v>45</v>
      </c>
      <c r="C38" s="37">
        <v>0</v>
      </c>
      <c r="D38" s="37">
        <v>0</v>
      </c>
      <c r="E38" s="38">
        <v>0</v>
      </c>
      <c r="F38" s="44">
        <v>0</v>
      </c>
      <c r="G38" s="42">
        <v>0</v>
      </c>
      <c r="H38" s="42">
        <v>0</v>
      </c>
      <c r="I38" s="32">
        <v>0</v>
      </c>
      <c r="J38" s="38">
        <v>0</v>
      </c>
      <c r="K38" s="32">
        <f t="shared" si="2"/>
        <v>0</v>
      </c>
    </row>
    <row r="39" spans="1:23" x14ac:dyDescent="0.2">
      <c r="A39" s="26"/>
      <c r="B39" s="41" t="s">
        <v>46</v>
      </c>
      <c r="C39" s="37">
        <v>0</v>
      </c>
      <c r="D39" s="37">
        <v>0</v>
      </c>
      <c r="E39" s="38">
        <v>0</v>
      </c>
      <c r="F39" s="44">
        <v>0</v>
      </c>
      <c r="G39" s="42">
        <v>0</v>
      </c>
      <c r="H39" s="42">
        <v>0</v>
      </c>
      <c r="I39" s="32">
        <v>0</v>
      </c>
      <c r="J39" s="38">
        <v>0</v>
      </c>
      <c r="K39" s="32">
        <f t="shared" si="2"/>
        <v>0</v>
      </c>
    </row>
    <row r="40" spans="1:23" x14ac:dyDescent="0.2">
      <c r="A40" s="26">
        <v>2</v>
      </c>
      <c r="B40" s="46" t="s">
        <v>47</v>
      </c>
      <c r="C40" s="37">
        <v>0</v>
      </c>
      <c r="D40" s="37">
        <v>0</v>
      </c>
      <c r="E40" s="38">
        <v>0</v>
      </c>
      <c r="F40" s="44">
        <v>0</v>
      </c>
      <c r="G40" s="42">
        <v>0</v>
      </c>
      <c r="H40" s="42">
        <v>0</v>
      </c>
      <c r="I40" s="32">
        <v>0</v>
      </c>
      <c r="J40" s="38">
        <v>0</v>
      </c>
      <c r="K40" s="32">
        <f>J40-F40</f>
        <v>0</v>
      </c>
      <c r="W40" s="6">
        <v>1</v>
      </c>
    </row>
    <row r="41" spans="1:23" ht="22.5" x14ac:dyDescent="0.2">
      <c r="A41" s="26">
        <v>3</v>
      </c>
      <c r="B41" s="46" t="s">
        <v>48</v>
      </c>
      <c r="C41" s="37">
        <v>0.88715999999999984</v>
      </c>
      <c r="D41" s="37">
        <v>0.79815200000000008</v>
      </c>
      <c r="E41" s="43"/>
      <c r="F41" s="43">
        <v>2078133372.8699999</v>
      </c>
      <c r="G41" s="37">
        <f t="shared" ref="G41:H41" si="3">SUM(G42:G47)</f>
        <v>0.89187499999999986</v>
      </c>
      <c r="H41" s="37">
        <f t="shared" si="3"/>
        <v>0.87336300000000011</v>
      </c>
      <c r="I41" s="47"/>
      <c r="J41" s="39">
        <f>SUM(J42:J47)</f>
        <v>2382182000.5300002</v>
      </c>
      <c r="K41" s="32">
        <f>SUM(K42:K47)</f>
        <v>304048627.66000021</v>
      </c>
      <c r="W41" s="6">
        <v>1</v>
      </c>
    </row>
    <row r="42" spans="1:23" x14ac:dyDescent="0.2">
      <c r="A42" s="45"/>
      <c r="B42" s="48" t="s">
        <v>49</v>
      </c>
      <c r="C42" s="37">
        <v>0.88715999999999984</v>
      </c>
      <c r="D42" s="37">
        <v>0.79815200000000008</v>
      </c>
      <c r="E42" s="38">
        <v>0</v>
      </c>
      <c r="F42" s="43">
        <v>2078133372.8699999</v>
      </c>
      <c r="G42" s="40">
        <f>I262</f>
        <v>0.87188899999999991</v>
      </c>
      <c r="H42" s="40">
        <f>H262</f>
        <v>0.85379200000000011</v>
      </c>
      <c r="I42" s="32">
        <v>0</v>
      </c>
      <c r="J42" s="39">
        <f>F262</f>
        <v>2328800784.8800001</v>
      </c>
      <c r="K42" s="32">
        <f t="shared" ref="K42:K47" si="4">J42-F42</f>
        <v>250667412.01000023</v>
      </c>
    </row>
    <row r="43" spans="1:23" x14ac:dyDescent="0.2">
      <c r="A43" s="45"/>
      <c r="B43" s="48" t="s">
        <v>50</v>
      </c>
      <c r="C43" s="37">
        <v>0</v>
      </c>
      <c r="D43" s="37">
        <v>0</v>
      </c>
      <c r="E43" s="38">
        <v>0</v>
      </c>
      <c r="F43" s="44">
        <v>0</v>
      </c>
      <c r="G43" s="42">
        <v>0</v>
      </c>
      <c r="H43" s="42">
        <v>0</v>
      </c>
      <c r="I43" s="32">
        <v>0</v>
      </c>
      <c r="J43" s="38">
        <v>0</v>
      </c>
      <c r="K43" s="32">
        <f t="shared" si="4"/>
        <v>0</v>
      </c>
    </row>
    <row r="44" spans="1:23" x14ac:dyDescent="0.2">
      <c r="A44" s="45"/>
      <c r="B44" s="48" t="s">
        <v>51</v>
      </c>
      <c r="C44" s="37">
        <v>0</v>
      </c>
      <c r="D44" s="37">
        <v>0</v>
      </c>
      <c r="E44" s="38">
        <v>0</v>
      </c>
      <c r="F44" s="44">
        <v>0</v>
      </c>
      <c r="G44" s="42">
        <f>P276</f>
        <v>1.9986E-2</v>
      </c>
      <c r="H44" s="42">
        <f>O276</f>
        <v>1.9571000000000002E-2</v>
      </c>
      <c r="I44" s="32">
        <v>0</v>
      </c>
      <c r="J44" s="38">
        <f>M276</f>
        <v>53381215.649999999</v>
      </c>
      <c r="K44" s="32">
        <f t="shared" si="4"/>
        <v>53381215.649999999</v>
      </c>
    </row>
    <row r="45" spans="1:23" x14ac:dyDescent="0.2">
      <c r="A45" s="45"/>
      <c r="B45" s="48" t="s">
        <v>52</v>
      </c>
      <c r="C45" s="37">
        <v>0</v>
      </c>
      <c r="D45" s="37">
        <v>0</v>
      </c>
      <c r="E45" s="38">
        <v>0</v>
      </c>
      <c r="F45" s="44">
        <v>0</v>
      </c>
      <c r="G45" s="42">
        <v>0</v>
      </c>
      <c r="H45" s="42">
        <v>0</v>
      </c>
      <c r="I45" s="32">
        <v>0</v>
      </c>
      <c r="J45" s="38">
        <v>0</v>
      </c>
      <c r="K45" s="32">
        <f t="shared" si="4"/>
        <v>0</v>
      </c>
    </row>
    <row r="46" spans="1:23" x14ac:dyDescent="0.2">
      <c r="A46" s="45"/>
      <c r="B46" s="48" t="s">
        <v>53</v>
      </c>
      <c r="C46" s="37">
        <v>0</v>
      </c>
      <c r="D46" s="37">
        <v>0</v>
      </c>
      <c r="E46" s="38">
        <v>0</v>
      </c>
      <c r="F46" s="44">
        <v>0</v>
      </c>
      <c r="G46" s="42">
        <v>0</v>
      </c>
      <c r="H46" s="42">
        <v>0</v>
      </c>
      <c r="I46" s="32">
        <v>0</v>
      </c>
      <c r="J46" s="38">
        <v>0</v>
      </c>
      <c r="K46" s="32">
        <f t="shared" si="4"/>
        <v>0</v>
      </c>
    </row>
    <row r="47" spans="1:23" x14ac:dyDescent="0.2">
      <c r="A47" s="45"/>
      <c r="B47" s="48" t="s">
        <v>54</v>
      </c>
      <c r="C47" s="37">
        <v>0</v>
      </c>
      <c r="D47" s="37">
        <v>0</v>
      </c>
      <c r="E47" s="38">
        <v>0</v>
      </c>
      <c r="F47" s="44">
        <v>0</v>
      </c>
      <c r="G47" s="42">
        <v>0</v>
      </c>
      <c r="H47" s="42">
        <v>0</v>
      </c>
      <c r="I47" s="32">
        <v>0</v>
      </c>
      <c r="J47" s="38">
        <v>0</v>
      </c>
      <c r="K47" s="32">
        <f t="shared" si="4"/>
        <v>0</v>
      </c>
    </row>
    <row r="48" spans="1:23" x14ac:dyDescent="0.2">
      <c r="A48" s="26">
        <v>4</v>
      </c>
      <c r="B48" s="46" t="s">
        <v>55</v>
      </c>
      <c r="C48" s="40">
        <v>6.3653000000000001E-2</v>
      </c>
      <c r="D48" s="40">
        <v>5.7266999999999998E-2</v>
      </c>
      <c r="E48" s="39"/>
      <c r="F48" s="49">
        <v>149105050.31999999</v>
      </c>
      <c r="G48" s="40">
        <f>SUM(G49,G51,G52)</f>
        <v>1.1010000000000001E-2</v>
      </c>
      <c r="H48" s="40">
        <f>SUM(H49,H51,H52)</f>
        <v>1.0780999999999999E-2</v>
      </c>
      <c r="I48" s="39"/>
      <c r="J48" s="30">
        <f>SUM(J49,J52,J53)</f>
        <v>29405533.700000003</v>
      </c>
      <c r="K48" s="32">
        <f>SUM(K49,K52,K53)</f>
        <v>-119699516.61999999</v>
      </c>
      <c r="W48" s="6">
        <v>1</v>
      </c>
    </row>
    <row r="49" spans="1:23" x14ac:dyDescent="0.2">
      <c r="A49" s="26">
        <v>4.0999999999999996</v>
      </c>
      <c r="B49" s="46" t="s">
        <v>56</v>
      </c>
      <c r="C49" s="37">
        <v>6.3653000000000001E-2</v>
      </c>
      <c r="D49" s="37">
        <v>5.7266999999999998E-2</v>
      </c>
      <c r="E49" s="38"/>
      <c r="F49" s="44">
        <v>149105050.31999999</v>
      </c>
      <c r="G49" s="40">
        <f>SUM(G50)</f>
        <v>1.1010000000000001E-2</v>
      </c>
      <c r="H49" s="40">
        <f>SUM(H50)</f>
        <v>1.0780999999999999E-2</v>
      </c>
      <c r="I49" s="39"/>
      <c r="J49" s="39">
        <f>SUM(J50)</f>
        <v>29405533.700000003</v>
      </c>
      <c r="K49" s="32">
        <f>SUM(K50)</f>
        <v>-119699516.61999999</v>
      </c>
    </row>
    <row r="50" spans="1:23" x14ac:dyDescent="0.2">
      <c r="A50" s="26"/>
      <c r="B50" s="48" t="s">
        <v>57</v>
      </c>
      <c r="C50" s="37">
        <v>6.3653000000000001E-2</v>
      </c>
      <c r="D50" s="37">
        <v>5.7266999999999998E-2</v>
      </c>
      <c r="E50" s="44"/>
      <c r="F50" s="44">
        <v>149105050.31999999</v>
      </c>
      <c r="G50" s="40">
        <f>J321</f>
        <v>1.1010000000000001E-2</v>
      </c>
      <c r="H50" s="40">
        <f>I321</f>
        <v>1.0780999999999999E-2</v>
      </c>
      <c r="I50" s="39"/>
      <c r="J50" s="39">
        <f>H321</f>
        <v>29405533.700000003</v>
      </c>
      <c r="K50" s="32">
        <f>J50-F50</f>
        <v>-119699516.61999999</v>
      </c>
    </row>
    <row r="51" spans="1:23" x14ac:dyDescent="0.2">
      <c r="A51" s="26">
        <v>4.2</v>
      </c>
      <c r="B51" s="46" t="s">
        <v>58</v>
      </c>
      <c r="C51" s="37">
        <v>0</v>
      </c>
      <c r="D51" s="37">
        <v>0</v>
      </c>
      <c r="E51" s="38">
        <v>0</v>
      </c>
      <c r="F51" s="44">
        <v>0</v>
      </c>
      <c r="G51" s="42">
        <v>0</v>
      </c>
      <c r="H51" s="42">
        <v>0</v>
      </c>
      <c r="I51" s="32">
        <v>0</v>
      </c>
      <c r="J51" s="38">
        <v>0</v>
      </c>
      <c r="K51" s="32">
        <f t="shared" ref="K51:K57" si="5">J51-F51</f>
        <v>0</v>
      </c>
    </row>
    <row r="52" spans="1:23" x14ac:dyDescent="0.2">
      <c r="A52" s="26">
        <v>4.3</v>
      </c>
      <c r="B52" s="46" t="s">
        <v>59</v>
      </c>
      <c r="C52" s="37">
        <v>0</v>
      </c>
      <c r="D52" s="37">
        <v>0</v>
      </c>
      <c r="E52" s="38">
        <v>0</v>
      </c>
      <c r="F52" s="44">
        <v>0</v>
      </c>
      <c r="G52" s="42">
        <v>0</v>
      </c>
      <c r="H52" s="42">
        <v>0</v>
      </c>
      <c r="I52" s="32">
        <v>0</v>
      </c>
      <c r="J52" s="38">
        <v>0</v>
      </c>
      <c r="K52" s="32">
        <f t="shared" si="5"/>
        <v>0</v>
      </c>
    </row>
    <row r="53" spans="1:23" x14ac:dyDescent="0.2">
      <c r="A53" s="26">
        <v>5</v>
      </c>
      <c r="B53" s="46" t="s">
        <v>60</v>
      </c>
      <c r="C53" s="42">
        <v>0</v>
      </c>
      <c r="D53" s="42">
        <v>0</v>
      </c>
      <c r="E53" s="50">
        <v>0</v>
      </c>
      <c r="F53" s="50">
        <v>0</v>
      </c>
      <c r="G53" s="42">
        <v>0</v>
      </c>
      <c r="H53" s="42">
        <v>0</v>
      </c>
      <c r="I53" s="32">
        <v>0</v>
      </c>
      <c r="J53" s="38">
        <v>0</v>
      </c>
      <c r="K53" s="32">
        <f t="shared" si="5"/>
        <v>0</v>
      </c>
    </row>
    <row r="54" spans="1:23" ht="22.5" x14ac:dyDescent="0.2">
      <c r="A54" s="26">
        <v>5.0999999999999996</v>
      </c>
      <c r="B54" s="46" t="s">
        <v>61</v>
      </c>
      <c r="C54" s="37">
        <v>0</v>
      </c>
      <c r="D54" s="37">
        <v>0</v>
      </c>
      <c r="E54" s="38">
        <v>0</v>
      </c>
      <c r="F54" s="44">
        <v>0</v>
      </c>
      <c r="G54" s="42">
        <v>0</v>
      </c>
      <c r="H54" s="42">
        <v>0</v>
      </c>
      <c r="I54" s="32">
        <v>0</v>
      </c>
      <c r="J54" s="38">
        <v>0</v>
      </c>
      <c r="K54" s="32">
        <f t="shared" si="5"/>
        <v>0</v>
      </c>
    </row>
    <row r="55" spans="1:23" ht="22.5" x14ac:dyDescent="0.2">
      <c r="A55" s="26">
        <v>5.2</v>
      </c>
      <c r="B55" s="46" t="s">
        <v>62</v>
      </c>
      <c r="C55" s="37">
        <v>0</v>
      </c>
      <c r="D55" s="37">
        <v>0</v>
      </c>
      <c r="E55" s="38">
        <v>0</v>
      </c>
      <c r="F55" s="44">
        <v>0</v>
      </c>
      <c r="G55" s="42">
        <v>0</v>
      </c>
      <c r="H55" s="42">
        <v>0</v>
      </c>
      <c r="I55" s="32">
        <v>0</v>
      </c>
      <c r="J55" s="38">
        <v>0</v>
      </c>
      <c r="K55" s="32">
        <f t="shared" si="5"/>
        <v>0</v>
      </c>
    </row>
    <row r="56" spans="1:23" ht="22.5" x14ac:dyDescent="0.2">
      <c r="A56" s="26">
        <v>5.3</v>
      </c>
      <c r="B56" s="46" t="s">
        <v>63</v>
      </c>
      <c r="C56" s="37">
        <v>0</v>
      </c>
      <c r="D56" s="37">
        <v>0</v>
      </c>
      <c r="E56" s="38">
        <v>0</v>
      </c>
      <c r="F56" s="44">
        <v>0</v>
      </c>
      <c r="G56" s="42">
        <v>0</v>
      </c>
      <c r="H56" s="42">
        <v>0</v>
      </c>
      <c r="I56" s="32">
        <v>0</v>
      </c>
      <c r="J56" s="38">
        <v>0</v>
      </c>
      <c r="K56" s="32">
        <f t="shared" si="5"/>
        <v>0</v>
      </c>
    </row>
    <row r="57" spans="1:23" ht="22.5" x14ac:dyDescent="0.2">
      <c r="A57" s="26">
        <v>5.4</v>
      </c>
      <c r="B57" s="46" t="s">
        <v>64</v>
      </c>
      <c r="C57" s="37">
        <v>0</v>
      </c>
      <c r="D57" s="37">
        <v>0</v>
      </c>
      <c r="E57" s="38">
        <v>0</v>
      </c>
      <c r="F57" s="44">
        <v>0</v>
      </c>
      <c r="G57" s="42">
        <v>0</v>
      </c>
      <c r="H57" s="42">
        <v>0</v>
      </c>
      <c r="I57" s="32">
        <v>0</v>
      </c>
      <c r="J57" s="38">
        <v>0</v>
      </c>
      <c r="K57" s="32">
        <f t="shared" si="5"/>
        <v>0</v>
      </c>
    </row>
    <row r="58" spans="1:23" x14ac:dyDescent="0.2">
      <c r="A58" s="26">
        <v>6</v>
      </c>
      <c r="B58" s="46" t="s">
        <v>65</v>
      </c>
      <c r="C58" s="51">
        <v>0.106207</v>
      </c>
      <c r="D58" s="51">
        <v>9.5552000000000012E-2</v>
      </c>
      <c r="E58" s="39"/>
      <c r="F58" s="39">
        <v>248783928.31999999</v>
      </c>
      <c r="G58" s="40">
        <f>SUM(G59:G62)</f>
        <v>1.7169000000000004E-2</v>
      </c>
      <c r="H58" s="40">
        <f>SUM(H59:H62)</f>
        <v>1.6813000000000005E-2</v>
      </c>
      <c r="I58" s="39"/>
      <c r="J58" s="39">
        <f>SUM(J59:J62)</f>
        <v>45860215.059999995</v>
      </c>
      <c r="K58" s="32">
        <f>SUM(K59:K62)</f>
        <v>-202923713.25999999</v>
      </c>
      <c r="W58" s="6">
        <v>1</v>
      </c>
    </row>
    <row r="59" spans="1:23" x14ac:dyDescent="0.2">
      <c r="A59" s="26"/>
      <c r="B59" s="48" t="s">
        <v>57</v>
      </c>
      <c r="C59" s="37">
        <v>0.106183</v>
      </c>
      <c r="D59" s="37">
        <v>9.5531000000000005E-2</v>
      </c>
      <c r="E59" s="44">
        <v>0</v>
      </c>
      <c r="F59" s="44">
        <v>248727625.06999999</v>
      </c>
      <c r="G59" s="40">
        <f>E300</f>
        <v>1.7167000000000002E-2</v>
      </c>
      <c r="H59" s="40">
        <f>D300</f>
        <v>1.6811000000000003E-2</v>
      </c>
      <c r="I59" s="32">
        <v>0</v>
      </c>
      <c r="J59" s="39">
        <f>C300</f>
        <v>45854466.289999992</v>
      </c>
      <c r="K59" s="32">
        <f t="shared" ref="K59:K65" si="6">J59-F59</f>
        <v>-202873158.78</v>
      </c>
    </row>
    <row r="60" spans="1:23" x14ac:dyDescent="0.2">
      <c r="A60" s="26"/>
      <c r="B60" s="48" t="s">
        <v>66</v>
      </c>
      <c r="C60" s="37">
        <v>9.9999999999999995E-7</v>
      </c>
      <c r="D60" s="37">
        <v>9.9999999999999995E-7</v>
      </c>
      <c r="E60" s="52">
        <v>618.26</v>
      </c>
      <c r="F60" s="43">
        <v>3152.2</v>
      </c>
      <c r="G60" s="40">
        <f>H307</f>
        <v>9.9999999999999995E-7</v>
      </c>
      <c r="H60" s="40">
        <f>G307</f>
        <v>9.9999999999999995E-7</v>
      </c>
      <c r="I60" s="52">
        <f>D307</f>
        <v>740.86</v>
      </c>
      <c r="J60" s="39">
        <f>F307</f>
        <v>3884.92</v>
      </c>
      <c r="K60" s="32">
        <f t="shared" si="6"/>
        <v>732.72000000000025</v>
      </c>
    </row>
    <row r="61" spans="1:23" x14ac:dyDescent="0.2">
      <c r="A61" s="26"/>
      <c r="B61" s="48" t="s">
        <v>67</v>
      </c>
      <c r="C61" s="37">
        <v>0</v>
      </c>
      <c r="D61" s="37">
        <v>0</v>
      </c>
      <c r="E61" s="53">
        <v>75.12</v>
      </c>
      <c r="F61" s="43">
        <v>438.21</v>
      </c>
      <c r="G61" s="40">
        <f>H308</f>
        <v>0</v>
      </c>
      <c r="H61" s="40">
        <f>G308</f>
        <v>0</v>
      </c>
      <c r="I61" s="53">
        <f>D308</f>
        <v>75.12</v>
      </c>
      <c r="J61" s="39">
        <f>F308</f>
        <v>457.46</v>
      </c>
      <c r="K61" s="32">
        <f t="shared" si="6"/>
        <v>19.25</v>
      </c>
    </row>
    <row r="62" spans="1:23" x14ac:dyDescent="0.2">
      <c r="A62" s="26"/>
      <c r="B62" s="48" t="s">
        <v>68</v>
      </c>
      <c r="C62" s="37">
        <v>2.3E-5</v>
      </c>
      <c r="D62" s="37">
        <v>2.0000000000000002E-5</v>
      </c>
      <c r="E62" s="54">
        <v>12141.06</v>
      </c>
      <c r="F62" s="43">
        <v>52712.84</v>
      </c>
      <c r="G62" s="40">
        <f>H309</f>
        <v>9.9999999999999995E-7</v>
      </c>
      <c r="H62" s="40">
        <f>G309</f>
        <v>9.9999999999999995E-7</v>
      </c>
      <c r="I62" s="54">
        <f>D309</f>
        <v>305.67</v>
      </c>
      <c r="J62" s="39">
        <f>F309</f>
        <v>1406.39</v>
      </c>
      <c r="K62" s="32">
        <f t="shared" si="6"/>
        <v>-51306.45</v>
      </c>
    </row>
    <row r="63" spans="1:23" ht="22.5" x14ac:dyDescent="0.2">
      <c r="A63" s="26">
        <v>7</v>
      </c>
      <c r="B63" s="46" t="s">
        <v>69</v>
      </c>
      <c r="C63" s="37">
        <v>0</v>
      </c>
      <c r="D63" s="37">
        <v>0</v>
      </c>
      <c r="E63" s="38"/>
      <c r="F63" s="44">
        <v>0</v>
      </c>
      <c r="G63" s="40">
        <f>SUM(G64)</f>
        <v>0</v>
      </c>
      <c r="H63" s="40">
        <f>SUM(H64)</f>
        <v>0</v>
      </c>
      <c r="I63" s="39"/>
      <c r="J63" s="55">
        <f>J64</f>
        <v>0</v>
      </c>
      <c r="K63" s="32">
        <f t="shared" si="6"/>
        <v>0</v>
      </c>
    </row>
    <row r="64" spans="1:23" x14ac:dyDescent="0.2">
      <c r="A64" s="45"/>
      <c r="B64" s="46" t="s">
        <v>70</v>
      </c>
      <c r="C64" s="37">
        <v>0</v>
      </c>
      <c r="D64" s="37">
        <v>0</v>
      </c>
      <c r="E64" s="38"/>
      <c r="F64" s="44">
        <v>0</v>
      </c>
      <c r="G64" s="40">
        <v>0</v>
      </c>
      <c r="H64" s="40">
        <v>0</v>
      </c>
      <c r="I64" s="39"/>
      <c r="J64" s="55">
        <v>0</v>
      </c>
      <c r="K64" s="32">
        <f t="shared" si="6"/>
        <v>0</v>
      </c>
    </row>
    <row r="65" spans="1:23" x14ac:dyDescent="0.2">
      <c r="A65" s="26">
        <v>8</v>
      </c>
      <c r="B65" s="46" t="s">
        <v>71</v>
      </c>
      <c r="C65" s="37">
        <v>0</v>
      </c>
      <c r="D65" s="37">
        <v>0</v>
      </c>
      <c r="E65" s="50">
        <v>0</v>
      </c>
      <c r="F65" s="44">
        <v>0</v>
      </c>
      <c r="G65" s="56">
        <v>0</v>
      </c>
      <c r="H65" s="56">
        <v>0</v>
      </c>
      <c r="I65" s="43">
        <f t="shared" ref="I65:K66" si="7">SUM(I66:I68)</f>
        <v>0</v>
      </c>
      <c r="J65" s="55">
        <v>0</v>
      </c>
      <c r="K65" s="32">
        <f t="shared" si="6"/>
        <v>0</v>
      </c>
    </row>
    <row r="66" spans="1:23" x14ac:dyDescent="0.2">
      <c r="A66" s="26">
        <v>9</v>
      </c>
      <c r="B66" s="46" t="s">
        <v>72</v>
      </c>
      <c r="C66" s="51">
        <v>0</v>
      </c>
      <c r="D66" s="51">
        <v>0</v>
      </c>
      <c r="E66" s="44">
        <v>0</v>
      </c>
      <c r="F66" s="44">
        <v>0</v>
      </c>
      <c r="G66" s="56">
        <v>5.5615999999999999E-2</v>
      </c>
      <c r="H66" s="56">
        <v>5.4462000000000003E-2</v>
      </c>
      <c r="I66" s="43">
        <f t="shared" si="7"/>
        <v>0</v>
      </c>
      <c r="J66" s="43">
        <f t="shared" si="7"/>
        <v>148550707.88</v>
      </c>
      <c r="K66" s="32">
        <f t="shared" si="7"/>
        <v>148550707.88</v>
      </c>
    </row>
    <row r="67" spans="1:23" x14ac:dyDescent="0.2">
      <c r="A67" s="26"/>
      <c r="B67" s="48" t="s">
        <v>57</v>
      </c>
      <c r="C67" s="56">
        <v>0</v>
      </c>
      <c r="D67" s="56">
        <v>0</v>
      </c>
      <c r="E67" s="57">
        <v>0</v>
      </c>
      <c r="F67" s="57">
        <v>0</v>
      </c>
      <c r="G67" s="56">
        <v>5.5615999999999999E-2</v>
      </c>
      <c r="H67" s="56">
        <v>5.4462000000000003E-2</v>
      </c>
      <c r="I67" s="43">
        <v>0</v>
      </c>
      <c r="J67" s="43">
        <f>'30 June 2026'!G372</f>
        <v>148550707.88</v>
      </c>
      <c r="K67" s="32">
        <f>J67-F67</f>
        <v>148550707.88</v>
      </c>
    </row>
    <row r="68" spans="1:23" x14ac:dyDescent="0.2">
      <c r="A68" s="26"/>
      <c r="B68" s="48" t="s">
        <v>66</v>
      </c>
      <c r="C68" s="56">
        <v>0</v>
      </c>
      <c r="D68" s="56">
        <v>0</v>
      </c>
      <c r="E68" s="57">
        <v>0</v>
      </c>
      <c r="F68" s="57">
        <v>0</v>
      </c>
      <c r="G68" s="56">
        <v>0</v>
      </c>
      <c r="H68" s="56">
        <v>0</v>
      </c>
      <c r="I68" s="32">
        <v>0</v>
      </c>
      <c r="J68" s="38">
        <v>0</v>
      </c>
      <c r="K68" s="32">
        <f>J68-F68</f>
        <v>0</v>
      </c>
    </row>
    <row r="69" spans="1:23" x14ac:dyDescent="0.2">
      <c r="A69" s="26"/>
      <c r="B69" s="48" t="s">
        <v>68</v>
      </c>
      <c r="C69" s="56">
        <v>0</v>
      </c>
      <c r="D69" s="56">
        <v>0</v>
      </c>
      <c r="E69" s="57">
        <v>0</v>
      </c>
      <c r="F69" s="57">
        <v>0</v>
      </c>
      <c r="G69" s="56">
        <v>0</v>
      </c>
      <c r="H69" s="56">
        <v>0</v>
      </c>
      <c r="I69" s="32">
        <v>0</v>
      </c>
      <c r="J69" s="38">
        <v>0</v>
      </c>
      <c r="K69" s="32">
        <f>J69-F69</f>
        <v>0</v>
      </c>
    </row>
    <row r="70" spans="1:23" x14ac:dyDescent="0.2">
      <c r="A70" s="26">
        <v>10</v>
      </c>
      <c r="B70" s="46" t="s">
        <v>73</v>
      </c>
      <c r="C70" s="40">
        <v>1.585E-3</v>
      </c>
      <c r="D70" s="40">
        <v>1.423E-3</v>
      </c>
      <c r="E70" s="47"/>
      <c r="F70" s="39">
        <v>3709165.5799999996</v>
      </c>
      <c r="G70" s="40">
        <f>SUM(G71:G77,G81)</f>
        <v>1.34E-3</v>
      </c>
      <c r="H70" s="40">
        <f>SUM(H71:H77,H81)</f>
        <v>1.3130000000000001E-3</v>
      </c>
      <c r="I70" s="47"/>
      <c r="J70" s="39">
        <f>SUM(J71:J77,J81)</f>
        <v>3583876.5000000005</v>
      </c>
      <c r="K70" s="32">
        <f>SUM(K71:K77,K81)</f>
        <v>-125289.07999999935</v>
      </c>
      <c r="W70" s="6">
        <v>1</v>
      </c>
    </row>
    <row r="71" spans="1:23" s="63" customFormat="1" x14ac:dyDescent="0.2">
      <c r="A71" s="58"/>
      <c r="B71" s="59" t="s">
        <v>74</v>
      </c>
      <c r="C71" s="37">
        <v>0</v>
      </c>
      <c r="D71" s="37">
        <v>0</v>
      </c>
      <c r="E71" s="50">
        <v>0</v>
      </c>
      <c r="F71" s="44">
        <v>0</v>
      </c>
      <c r="G71" s="60">
        <v>0</v>
      </c>
      <c r="H71" s="60">
        <v>0</v>
      </c>
      <c r="I71" s="38">
        <v>0</v>
      </c>
      <c r="J71" s="39">
        <v>0</v>
      </c>
      <c r="K71" s="32">
        <f>J71-F71</f>
        <v>0</v>
      </c>
      <c r="L71" s="5"/>
      <c r="M71" s="5"/>
      <c r="N71" s="5"/>
      <c r="O71" s="5"/>
      <c r="P71" s="61"/>
      <c r="Q71" s="62"/>
    </row>
    <row r="72" spans="1:23" s="63" customFormat="1" ht="22.5" x14ac:dyDescent="0.2">
      <c r="A72" s="58"/>
      <c r="B72" s="59" t="s">
        <v>75</v>
      </c>
      <c r="C72" s="37">
        <v>0</v>
      </c>
      <c r="D72" s="37">
        <v>0</v>
      </c>
      <c r="E72" s="50">
        <v>0</v>
      </c>
      <c r="F72" s="44">
        <v>0</v>
      </c>
      <c r="G72" s="60">
        <v>0</v>
      </c>
      <c r="H72" s="60">
        <v>0</v>
      </c>
      <c r="I72" s="38">
        <v>0</v>
      </c>
      <c r="J72" s="38">
        <v>0</v>
      </c>
      <c r="K72" s="32">
        <f>J72-F72</f>
        <v>0</v>
      </c>
      <c r="L72" s="5"/>
      <c r="M72" s="5"/>
      <c r="N72" s="5"/>
      <c r="O72" s="5"/>
      <c r="P72" s="61"/>
      <c r="Q72" s="62"/>
    </row>
    <row r="73" spans="1:23" s="63" customFormat="1" x14ac:dyDescent="0.2">
      <c r="A73" s="58"/>
      <c r="B73" s="59" t="s">
        <v>76</v>
      </c>
      <c r="C73" s="37">
        <v>0</v>
      </c>
      <c r="D73" s="37">
        <v>0</v>
      </c>
      <c r="E73" s="50">
        <v>0</v>
      </c>
      <c r="F73" s="44">
        <v>0</v>
      </c>
      <c r="G73" s="60">
        <v>0</v>
      </c>
      <c r="H73" s="60">
        <v>0</v>
      </c>
      <c r="I73" s="38">
        <v>0</v>
      </c>
      <c r="J73" s="38">
        <v>0</v>
      </c>
      <c r="K73" s="32">
        <f t="shared" ref="K73:K81" si="8">J73-F73</f>
        <v>0</v>
      </c>
      <c r="L73" s="5"/>
      <c r="M73" s="5"/>
      <c r="N73" s="5"/>
      <c r="O73" s="5"/>
      <c r="P73" s="61"/>
      <c r="Q73" s="62"/>
    </row>
    <row r="74" spans="1:23" s="63" customFormat="1" x14ac:dyDescent="0.2">
      <c r="A74" s="58"/>
      <c r="B74" s="59" t="s">
        <v>77</v>
      </c>
      <c r="C74" s="37">
        <v>0</v>
      </c>
      <c r="D74" s="37">
        <v>0</v>
      </c>
      <c r="E74" s="50">
        <v>0</v>
      </c>
      <c r="F74" s="44">
        <v>0</v>
      </c>
      <c r="G74" s="60">
        <v>0</v>
      </c>
      <c r="H74" s="60">
        <v>0</v>
      </c>
      <c r="I74" s="38">
        <v>0</v>
      </c>
      <c r="J74" s="38">
        <v>0</v>
      </c>
      <c r="K74" s="32">
        <f>J74-F74</f>
        <v>0</v>
      </c>
      <c r="L74" s="5"/>
      <c r="M74" s="5"/>
      <c r="N74" s="5"/>
      <c r="O74" s="5"/>
      <c r="P74" s="61"/>
      <c r="Q74" s="62"/>
    </row>
    <row r="75" spans="1:23" s="63" customFormat="1" x14ac:dyDescent="0.2">
      <c r="A75" s="58"/>
      <c r="B75" s="59" t="s">
        <v>78</v>
      </c>
      <c r="C75" s="37">
        <v>0</v>
      </c>
      <c r="D75" s="37">
        <v>0</v>
      </c>
      <c r="E75" s="50">
        <v>0</v>
      </c>
      <c r="F75" s="44">
        <v>0</v>
      </c>
      <c r="G75" s="60">
        <v>0</v>
      </c>
      <c r="H75" s="60">
        <v>0</v>
      </c>
      <c r="I75" s="38">
        <v>0</v>
      </c>
      <c r="J75" s="38">
        <v>0</v>
      </c>
      <c r="K75" s="32">
        <f>J75-F75</f>
        <v>0</v>
      </c>
      <c r="L75" s="5"/>
      <c r="M75" s="5"/>
      <c r="N75" s="5"/>
      <c r="O75" s="5"/>
      <c r="P75" s="61"/>
      <c r="Q75" s="62"/>
    </row>
    <row r="76" spans="1:23" s="63" customFormat="1" x14ac:dyDescent="0.2">
      <c r="A76" s="58"/>
      <c r="B76" s="59" t="s">
        <v>79</v>
      </c>
      <c r="C76" s="37">
        <v>0</v>
      </c>
      <c r="D76" s="37">
        <v>0</v>
      </c>
      <c r="E76" s="50">
        <v>0</v>
      </c>
      <c r="F76" s="44">
        <v>0</v>
      </c>
      <c r="G76" s="60">
        <v>0</v>
      </c>
      <c r="H76" s="60">
        <v>0</v>
      </c>
      <c r="I76" s="38">
        <v>0</v>
      </c>
      <c r="J76" s="38">
        <v>0</v>
      </c>
      <c r="K76" s="32">
        <f>J76-F76</f>
        <v>0</v>
      </c>
      <c r="L76" s="5"/>
      <c r="M76" s="5"/>
      <c r="N76" s="5"/>
      <c r="O76" s="5"/>
      <c r="P76" s="61"/>
      <c r="Q76" s="62"/>
    </row>
    <row r="77" spans="1:23" s="63" customFormat="1" x14ac:dyDescent="0.2">
      <c r="A77" s="58"/>
      <c r="B77" s="59" t="s">
        <v>80</v>
      </c>
      <c r="C77" s="37">
        <v>1.4920000000000001E-3</v>
      </c>
      <c r="D77" s="37">
        <v>1.3420000000000001E-3</v>
      </c>
      <c r="E77" s="50">
        <v>0</v>
      </c>
      <c r="F77" s="44">
        <v>3495244.3</v>
      </c>
      <c r="G77" s="60">
        <v>1.196E-3</v>
      </c>
      <c r="H77" s="60">
        <v>1.1720000000000001E-3</v>
      </c>
      <c r="I77" s="38">
        <v>0</v>
      </c>
      <c r="J77" s="38">
        <v>3195444.5800000005</v>
      </c>
      <c r="K77" s="32">
        <f>J77-F77</f>
        <v>-299799.71999999927</v>
      </c>
      <c r="L77" s="5"/>
      <c r="M77" s="5"/>
      <c r="N77" s="5"/>
      <c r="O77" s="5"/>
      <c r="P77" s="61"/>
      <c r="Q77" s="62"/>
    </row>
    <row r="78" spans="1:23" s="63" customFormat="1" x14ac:dyDescent="0.2">
      <c r="A78" s="58"/>
      <c r="B78" s="64" t="s">
        <v>57</v>
      </c>
      <c r="C78" s="60">
        <v>1.487E-3</v>
      </c>
      <c r="D78" s="60">
        <v>1.338E-3</v>
      </c>
      <c r="E78" s="65">
        <v>0</v>
      </c>
      <c r="F78" s="65">
        <v>3483110.6199999996</v>
      </c>
      <c r="G78" s="60">
        <v>1.1919999999999999E-3</v>
      </c>
      <c r="H78" s="60">
        <v>1.1670000000000001E-3</v>
      </c>
      <c r="I78" s="38">
        <v>0</v>
      </c>
      <c r="J78" s="38">
        <f>J77-J80-J79</f>
        <v>3182778.0000000005</v>
      </c>
      <c r="K78" s="32">
        <f>J78-F78</f>
        <v>-300332.61999999918</v>
      </c>
      <c r="L78" s="5"/>
      <c r="M78" s="5"/>
      <c r="N78" s="5"/>
      <c r="O78" s="5"/>
      <c r="P78" s="61"/>
      <c r="Q78" s="62"/>
    </row>
    <row r="79" spans="1:23" s="63" customFormat="1" x14ac:dyDescent="0.2">
      <c r="A79" s="58"/>
      <c r="B79" s="64" t="s">
        <v>66</v>
      </c>
      <c r="C79" s="60">
        <v>0</v>
      </c>
      <c r="D79" s="60">
        <v>0</v>
      </c>
      <c r="E79" s="52">
        <v>0</v>
      </c>
      <c r="F79" s="65">
        <v>0</v>
      </c>
      <c r="G79" s="60">
        <v>0</v>
      </c>
      <c r="H79" s="60">
        <v>0</v>
      </c>
      <c r="I79" s="52">
        <v>0</v>
      </c>
      <c r="J79" s="38">
        <v>0</v>
      </c>
      <c r="K79" s="32">
        <f t="shared" si="8"/>
        <v>0</v>
      </c>
      <c r="L79" s="5"/>
      <c r="M79" s="5"/>
      <c r="N79" s="5"/>
      <c r="O79" s="5"/>
      <c r="P79" s="61"/>
      <c r="Q79" s="62"/>
    </row>
    <row r="80" spans="1:23" s="63" customFormat="1" x14ac:dyDescent="0.2">
      <c r="A80" s="58"/>
      <c r="B80" s="64" t="s">
        <v>67</v>
      </c>
      <c r="C80" s="60">
        <v>5.0000000000000004E-6</v>
      </c>
      <c r="D80" s="60">
        <v>5.0000000000000004E-6</v>
      </c>
      <c r="E80" s="53">
        <v>2080</v>
      </c>
      <c r="F80" s="65">
        <v>12133.68</v>
      </c>
      <c r="G80" s="60">
        <v>5.0000000000000004E-6</v>
      </c>
      <c r="H80" s="60">
        <v>5.0000000000000004E-6</v>
      </c>
      <c r="I80" s="53">
        <v>2080.000656846807</v>
      </c>
      <c r="J80" s="66">
        <v>12666.58</v>
      </c>
      <c r="K80" s="32">
        <f t="shared" si="8"/>
        <v>532.89999999999964</v>
      </c>
      <c r="L80" s="5"/>
      <c r="M80" s="5"/>
      <c r="N80" s="5"/>
      <c r="O80" s="5"/>
      <c r="P80" s="61"/>
      <c r="Q80" s="62"/>
    </row>
    <row r="81" spans="1:17" s="63" customFormat="1" x14ac:dyDescent="0.2">
      <c r="A81" s="58"/>
      <c r="B81" s="59" t="s">
        <v>81</v>
      </c>
      <c r="C81" s="37">
        <v>9.2999999999999997E-5</v>
      </c>
      <c r="D81" s="37">
        <v>8.1000000000000004E-5</v>
      </c>
      <c r="E81" s="50">
        <v>0</v>
      </c>
      <c r="F81" s="44">
        <v>213921.28</v>
      </c>
      <c r="G81" s="60">
        <v>1.44E-4</v>
      </c>
      <c r="H81" s="60">
        <v>1.4100000000000001E-4</v>
      </c>
      <c r="I81" s="38">
        <v>0</v>
      </c>
      <c r="J81" s="38">
        <v>388431.91999999993</v>
      </c>
      <c r="K81" s="32">
        <f t="shared" si="8"/>
        <v>174510.63999999993</v>
      </c>
      <c r="L81" s="5"/>
      <c r="M81" s="5"/>
      <c r="N81" s="5"/>
      <c r="O81" s="5"/>
      <c r="P81" s="61"/>
      <c r="Q81" s="62"/>
    </row>
    <row r="82" spans="1:17" x14ac:dyDescent="0.2">
      <c r="A82" s="45"/>
      <c r="B82" s="46"/>
      <c r="C82" s="37"/>
      <c r="D82" s="37"/>
      <c r="E82" s="39"/>
      <c r="F82" s="39"/>
      <c r="G82" s="40"/>
      <c r="H82" s="40"/>
      <c r="I82" s="39"/>
      <c r="J82" s="39"/>
      <c r="K82" s="32">
        <f>J82-F82</f>
        <v>0</v>
      </c>
    </row>
    <row r="83" spans="1:17" x14ac:dyDescent="0.2">
      <c r="A83" s="26" t="s">
        <v>82</v>
      </c>
      <c r="B83" s="67" t="s">
        <v>83</v>
      </c>
      <c r="C83" s="68">
        <v>0.11151800000000001</v>
      </c>
      <c r="D83" s="68">
        <v>0.10032999999999999</v>
      </c>
      <c r="E83" s="69"/>
      <c r="F83" s="69">
        <v>261226418.84999999</v>
      </c>
      <c r="G83" s="70">
        <f>SUM(G84,G87:G88,G93:G98,G112)</f>
        <v>2.1195000000000002E-2</v>
      </c>
      <c r="H83" s="70">
        <f>SUM(H84,H87:H88,H93:H98,H112)</f>
        <v>2.0754999999999999E-2</v>
      </c>
      <c r="I83" s="69"/>
      <c r="J83" s="69">
        <f>SUM(J84,J87:J88,J93:J98,J112)</f>
        <v>56611193.979999997</v>
      </c>
      <c r="K83" s="25">
        <f>SUM(K84,K87:K88,K93:K98,K112)</f>
        <v>-204615224.86999997</v>
      </c>
    </row>
    <row r="84" spans="1:17" x14ac:dyDescent="0.2">
      <c r="A84" s="26">
        <v>1</v>
      </c>
      <c r="B84" s="41" t="s">
        <v>84</v>
      </c>
      <c r="C84" s="37">
        <v>2.5460000000000001E-3</v>
      </c>
      <c r="D84" s="37">
        <v>2.2910000000000001E-3</v>
      </c>
      <c r="E84" s="44">
        <v>0</v>
      </c>
      <c r="F84" s="71">
        <v>5963931.75</v>
      </c>
      <c r="G84" s="56">
        <v>2.6220000000000002E-3</v>
      </c>
      <c r="H84" s="56">
        <v>2.568E-3</v>
      </c>
      <c r="I84" s="38">
        <v>0</v>
      </c>
      <c r="J84" s="39">
        <v>7003942.0999999996</v>
      </c>
      <c r="K84" s="32">
        <f t="shared" ref="K84:K97" si="9">J84-F84</f>
        <v>1040010.3499999996</v>
      </c>
    </row>
    <row r="85" spans="1:17" x14ac:dyDescent="0.2">
      <c r="A85" s="26"/>
      <c r="B85" s="64" t="s">
        <v>57</v>
      </c>
      <c r="C85" s="37">
        <v>1.35E-4</v>
      </c>
      <c r="D85" s="37">
        <v>1.21E-4</v>
      </c>
      <c r="E85" s="44">
        <v>0</v>
      </c>
      <c r="F85" s="71">
        <v>315089.03000000003</v>
      </c>
      <c r="G85" s="56">
        <v>5.1E-5</v>
      </c>
      <c r="H85" s="56">
        <v>5.0000000000000002E-5</v>
      </c>
      <c r="I85" s="38">
        <v>0</v>
      </c>
      <c r="J85" s="39">
        <v>135451.5</v>
      </c>
      <c r="K85" s="32">
        <f t="shared" si="9"/>
        <v>-179637.53000000003</v>
      </c>
    </row>
    <row r="86" spans="1:17" x14ac:dyDescent="0.2">
      <c r="A86" s="26"/>
      <c r="B86" s="64" t="s">
        <v>66</v>
      </c>
      <c r="C86" s="37">
        <v>2.4120000000000001E-3</v>
      </c>
      <c r="D86" s="37">
        <v>2.1700000000000001E-3</v>
      </c>
      <c r="E86" s="52">
        <v>1107942.0849269393</v>
      </c>
      <c r="F86" s="71">
        <v>5648842.7199999997</v>
      </c>
      <c r="G86" s="56">
        <v>2.5720000000000001E-3</v>
      </c>
      <c r="H86" s="56">
        <v>2.5179999999999998E-3</v>
      </c>
      <c r="I86" s="52">
        <v>1309830.7715778633</v>
      </c>
      <c r="J86" s="39">
        <v>6868490.5999999996</v>
      </c>
      <c r="K86" s="32">
        <f t="shared" si="9"/>
        <v>1219647.8799999999</v>
      </c>
    </row>
    <row r="87" spans="1:17" x14ac:dyDescent="0.2">
      <c r="A87" s="26">
        <v>2</v>
      </c>
      <c r="B87" s="41" t="s">
        <v>85</v>
      </c>
      <c r="C87" s="37">
        <v>1.9999999999999999E-6</v>
      </c>
      <c r="D87" s="37">
        <v>1.9999999999999999E-6</v>
      </c>
      <c r="E87" s="50">
        <v>0</v>
      </c>
      <c r="F87" s="44">
        <v>4492.84</v>
      </c>
      <c r="G87" s="56">
        <v>1.9999999999999999E-6</v>
      </c>
      <c r="H87" s="56">
        <v>1.9999999999999999E-6</v>
      </c>
      <c r="I87" s="38">
        <v>0</v>
      </c>
      <c r="J87" s="39">
        <v>5745.22</v>
      </c>
      <c r="K87" s="32">
        <f t="shared" si="9"/>
        <v>1252.3800000000001</v>
      </c>
    </row>
    <row r="88" spans="1:17" x14ac:dyDescent="0.2">
      <c r="A88" s="26">
        <v>3</v>
      </c>
      <c r="B88" s="41" t="s">
        <v>86</v>
      </c>
      <c r="C88" s="37">
        <v>0</v>
      </c>
      <c r="D88" s="37">
        <v>0</v>
      </c>
      <c r="E88" s="44">
        <v>0</v>
      </c>
      <c r="F88" s="44">
        <v>0</v>
      </c>
      <c r="G88" s="56">
        <v>0</v>
      </c>
      <c r="H88" s="56">
        <v>0</v>
      </c>
      <c r="I88" s="38">
        <v>0</v>
      </c>
      <c r="J88" s="39">
        <v>0</v>
      </c>
      <c r="K88" s="32">
        <f t="shared" si="9"/>
        <v>0</v>
      </c>
    </row>
    <row r="89" spans="1:17" x14ac:dyDescent="0.2">
      <c r="A89" s="26"/>
      <c r="B89" s="64" t="s">
        <v>57</v>
      </c>
      <c r="C89" s="37">
        <v>0</v>
      </c>
      <c r="D89" s="37">
        <v>0</v>
      </c>
      <c r="E89" s="44">
        <v>0</v>
      </c>
      <c r="F89" s="71">
        <v>0</v>
      </c>
      <c r="G89" s="56">
        <v>0</v>
      </c>
      <c r="H89" s="56">
        <v>0</v>
      </c>
      <c r="I89" s="38">
        <v>0</v>
      </c>
      <c r="J89" s="39">
        <f>J88-J91-J90-J92</f>
        <v>0</v>
      </c>
      <c r="K89" s="32">
        <f t="shared" si="9"/>
        <v>0</v>
      </c>
    </row>
    <row r="90" spans="1:17" x14ac:dyDescent="0.2">
      <c r="A90" s="26"/>
      <c r="B90" s="64" t="s">
        <v>66</v>
      </c>
      <c r="C90" s="37">
        <v>0</v>
      </c>
      <c r="D90" s="37">
        <v>0</v>
      </c>
      <c r="E90" s="52">
        <v>0</v>
      </c>
      <c r="F90" s="71">
        <v>0</v>
      </c>
      <c r="G90" s="56">
        <v>0</v>
      </c>
      <c r="H90" s="56">
        <v>0</v>
      </c>
      <c r="I90" s="52">
        <v>0</v>
      </c>
      <c r="J90" s="39">
        <v>0</v>
      </c>
      <c r="K90" s="32">
        <f t="shared" si="9"/>
        <v>0</v>
      </c>
    </row>
    <row r="91" spans="1:17" x14ac:dyDescent="0.2">
      <c r="A91" s="26"/>
      <c r="B91" s="64" t="s">
        <v>68</v>
      </c>
      <c r="C91" s="37">
        <v>0</v>
      </c>
      <c r="D91" s="37">
        <v>0</v>
      </c>
      <c r="E91" s="54">
        <v>0</v>
      </c>
      <c r="F91" s="71">
        <v>0</v>
      </c>
      <c r="G91" s="56">
        <v>0</v>
      </c>
      <c r="H91" s="56">
        <v>0</v>
      </c>
      <c r="I91" s="54">
        <v>0</v>
      </c>
      <c r="J91" s="39">
        <v>0</v>
      </c>
      <c r="K91" s="32">
        <f t="shared" si="9"/>
        <v>0</v>
      </c>
    </row>
    <row r="92" spans="1:17" x14ac:dyDescent="0.2">
      <c r="A92" s="26"/>
      <c r="B92" s="64" t="s">
        <v>67</v>
      </c>
      <c r="C92" s="37">
        <v>0</v>
      </c>
      <c r="D92" s="37">
        <v>0</v>
      </c>
      <c r="E92" s="53">
        <v>0</v>
      </c>
      <c r="F92" s="71">
        <v>0</v>
      </c>
      <c r="G92" s="56">
        <v>0</v>
      </c>
      <c r="H92" s="56">
        <v>0</v>
      </c>
      <c r="I92" s="53">
        <v>0</v>
      </c>
      <c r="J92" s="39">
        <v>0</v>
      </c>
      <c r="K92" s="32"/>
    </row>
    <row r="93" spans="1:17" x14ac:dyDescent="0.2">
      <c r="A93" s="26">
        <v>4</v>
      </c>
      <c r="B93" s="41" t="s">
        <v>87</v>
      </c>
      <c r="C93" s="37">
        <v>0</v>
      </c>
      <c r="D93" s="37">
        <v>0</v>
      </c>
      <c r="E93" s="50">
        <v>0</v>
      </c>
      <c r="F93" s="44">
        <v>0</v>
      </c>
      <c r="G93" s="56">
        <v>0</v>
      </c>
      <c r="H93" s="56">
        <v>0</v>
      </c>
      <c r="I93" s="38">
        <v>0</v>
      </c>
      <c r="J93" s="38">
        <v>0</v>
      </c>
      <c r="K93" s="32">
        <f t="shared" si="9"/>
        <v>0</v>
      </c>
    </row>
    <row r="94" spans="1:17" x14ac:dyDescent="0.2">
      <c r="A94" s="26">
        <v>5</v>
      </c>
      <c r="B94" s="41" t="s">
        <v>88</v>
      </c>
      <c r="C94" s="37">
        <v>0</v>
      </c>
      <c r="D94" s="37">
        <v>0</v>
      </c>
      <c r="E94" s="50">
        <v>0</v>
      </c>
      <c r="F94" s="44">
        <v>0</v>
      </c>
      <c r="G94" s="56">
        <v>0</v>
      </c>
      <c r="H94" s="56">
        <v>0</v>
      </c>
      <c r="I94" s="38">
        <v>0</v>
      </c>
      <c r="J94" s="38">
        <v>0</v>
      </c>
      <c r="K94" s="32">
        <f t="shared" si="9"/>
        <v>0</v>
      </c>
    </row>
    <row r="95" spans="1:17" x14ac:dyDescent="0.2">
      <c r="A95" s="26">
        <v>6</v>
      </c>
      <c r="B95" s="41" t="s">
        <v>89</v>
      </c>
      <c r="C95" s="37">
        <v>0</v>
      </c>
      <c r="D95" s="37">
        <v>0</v>
      </c>
      <c r="E95" s="50">
        <v>0</v>
      </c>
      <c r="F95" s="44">
        <v>0</v>
      </c>
      <c r="G95" s="56">
        <v>0</v>
      </c>
      <c r="H95" s="56">
        <v>0</v>
      </c>
      <c r="I95" s="38">
        <v>0</v>
      </c>
      <c r="J95" s="38">
        <v>0</v>
      </c>
      <c r="K95" s="32">
        <f t="shared" si="9"/>
        <v>0</v>
      </c>
    </row>
    <row r="96" spans="1:17" x14ac:dyDescent="0.2">
      <c r="A96" s="26">
        <v>7</v>
      </c>
      <c r="B96" s="41" t="s">
        <v>90</v>
      </c>
      <c r="C96" s="37">
        <v>6.7000000000000002E-5</v>
      </c>
      <c r="D96" s="37">
        <v>6.0000000000000002E-5</v>
      </c>
      <c r="E96" s="50">
        <v>0</v>
      </c>
      <c r="F96" s="44">
        <v>157327.78</v>
      </c>
      <c r="G96" s="56">
        <v>7.2000000000000002E-5</v>
      </c>
      <c r="H96" s="56">
        <v>6.9999999999999994E-5</v>
      </c>
      <c r="I96" s="38">
        <v>0</v>
      </c>
      <c r="J96" s="39">
        <v>191981.02</v>
      </c>
      <c r="K96" s="32">
        <f t="shared" si="9"/>
        <v>34653.239999999991</v>
      </c>
    </row>
    <row r="97" spans="1:17" x14ac:dyDescent="0.2">
      <c r="A97" s="26">
        <v>8</v>
      </c>
      <c r="B97" s="41" t="s">
        <v>91</v>
      </c>
      <c r="C97" s="37">
        <v>0</v>
      </c>
      <c r="D97" s="37">
        <v>0</v>
      </c>
      <c r="E97" s="50">
        <v>0</v>
      </c>
      <c r="F97" s="44">
        <v>0</v>
      </c>
      <c r="G97" s="56">
        <v>0</v>
      </c>
      <c r="H97" s="56">
        <v>0</v>
      </c>
      <c r="I97" s="38">
        <v>0</v>
      </c>
      <c r="J97" s="32">
        <v>0</v>
      </c>
      <c r="K97" s="32">
        <f t="shared" si="9"/>
        <v>0</v>
      </c>
    </row>
    <row r="98" spans="1:17" x14ac:dyDescent="0.2">
      <c r="A98" s="26">
        <v>9</v>
      </c>
      <c r="B98" s="41" t="s">
        <v>92</v>
      </c>
      <c r="C98" s="56">
        <v>0.108903</v>
      </c>
      <c r="D98" s="56">
        <v>9.7976999999999995E-2</v>
      </c>
      <c r="E98" s="38"/>
      <c r="F98" s="39">
        <v>255100666.47999999</v>
      </c>
      <c r="G98" s="56">
        <f>SUM(G99:G107)</f>
        <v>1.8499000000000002E-2</v>
      </c>
      <c r="H98" s="56">
        <f>SUM(H99:H107)</f>
        <v>1.8114999999999999E-2</v>
      </c>
      <c r="I98" s="38"/>
      <c r="J98" s="39">
        <f>SUM(J99:J107)</f>
        <v>49409525.640000001</v>
      </c>
      <c r="K98" s="32">
        <f>SUM(K99:K107)</f>
        <v>-205691140.83999997</v>
      </c>
    </row>
    <row r="99" spans="1:17" s="63" customFormat="1" x14ac:dyDescent="0.2">
      <c r="A99" s="58"/>
      <c r="B99" s="59" t="s">
        <v>93</v>
      </c>
      <c r="C99" s="37">
        <v>0</v>
      </c>
      <c r="D99" s="37">
        <v>0</v>
      </c>
      <c r="E99" s="50">
        <v>0</v>
      </c>
      <c r="F99" s="44">
        <v>0</v>
      </c>
      <c r="G99" s="60">
        <v>0</v>
      </c>
      <c r="H99" s="60">
        <v>0</v>
      </c>
      <c r="I99" s="38">
        <v>0</v>
      </c>
      <c r="J99" s="73">
        <v>0</v>
      </c>
      <c r="K99" s="32">
        <f>J99-F99</f>
        <v>0</v>
      </c>
      <c r="L99" s="5"/>
      <c r="M99" s="5"/>
      <c r="N99" s="5"/>
      <c r="O99" s="5"/>
      <c r="P99" s="61"/>
      <c r="Q99" s="61"/>
    </row>
    <row r="100" spans="1:17" s="63" customFormat="1" x14ac:dyDescent="0.2">
      <c r="A100" s="58"/>
      <c r="B100" s="59" t="s">
        <v>94</v>
      </c>
      <c r="C100" s="37">
        <v>0.10628700000000001</v>
      </c>
      <c r="D100" s="37">
        <v>9.5623E-2</v>
      </c>
      <c r="E100" s="50">
        <v>0</v>
      </c>
      <c r="F100" s="44">
        <v>248971672.22999999</v>
      </c>
      <c r="G100" s="60">
        <v>1.7152000000000001E-2</v>
      </c>
      <c r="H100" s="60">
        <v>1.6795999999999998E-2</v>
      </c>
      <c r="I100" s="38">
        <v>0</v>
      </c>
      <c r="J100" s="73">
        <v>45811836.840000004</v>
      </c>
      <c r="K100" s="32">
        <f>J100-F100</f>
        <v>-203159835.38999999</v>
      </c>
      <c r="L100" s="5"/>
      <c r="M100" s="5"/>
      <c r="N100" s="5"/>
      <c r="O100" s="5"/>
      <c r="P100" s="61"/>
      <c r="Q100" s="61"/>
    </row>
    <row r="101" spans="1:17" s="63" customFormat="1" x14ac:dyDescent="0.2">
      <c r="A101" s="58"/>
      <c r="B101" s="59" t="s">
        <v>95</v>
      </c>
      <c r="C101" s="37">
        <v>0</v>
      </c>
      <c r="D101" s="37">
        <v>0</v>
      </c>
      <c r="E101" s="50">
        <v>0</v>
      </c>
      <c r="F101" s="44">
        <v>0</v>
      </c>
      <c r="G101" s="60">
        <v>0</v>
      </c>
      <c r="H101" s="60">
        <v>0</v>
      </c>
      <c r="I101" s="38">
        <v>0</v>
      </c>
      <c r="J101" s="73">
        <v>0</v>
      </c>
      <c r="K101" s="32">
        <f>J101-F101</f>
        <v>0</v>
      </c>
      <c r="L101" s="5"/>
      <c r="M101" s="5"/>
      <c r="N101" s="5"/>
      <c r="O101" s="5"/>
      <c r="P101" s="61"/>
      <c r="Q101" s="61"/>
    </row>
    <row r="102" spans="1:17" s="63" customFormat="1" x14ac:dyDescent="0.2">
      <c r="A102" s="58"/>
      <c r="B102" s="59" t="s">
        <v>96</v>
      </c>
      <c r="C102" s="37">
        <v>0</v>
      </c>
      <c r="D102" s="37">
        <v>0</v>
      </c>
      <c r="E102" s="50">
        <v>0</v>
      </c>
      <c r="F102" s="44">
        <v>0</v>
      </c>
      <c r="G102" s="60">
        <v>0</v>
      </c>
      <c r="H102" s="60">
        <v>0</v>
      </c>
      <c r="I102" s="38">
        <v>0</v>
      </c>
      <c r="J102" s="38">
        <v>0</v>
      </c>
      <c r="K102" s="32">
        <f t="shared" ref="K102:K112" si="10">J102-F102</f>
        <v>0</v>
      </c>
      <c r="L102" s="5"/>
      <c r="M102" s="5"/>
      <c r="N102" s="5"/>
      <c r="O102" s="5"/>
      <c r="P102" s="61"/>
      <c r="Q102" s="61"/>
    </row>
    <row r="103" spans="1:17" s="63" customFormat="1" x14ac:dyDescent="0.2">
      <c r="A103" s="58"/>
      <c r="B103" s="59" t="s">
        <v>97</v>
      </c>
      <c r="C103" s="37">
        <v>0</v>
      </c>
      <c r="D103" s="37">
        <v>0</v>
      </c>
      <c r="E103" s="50">
        <v>0</v>
      </c>
      <c r="F103" s="44">
        <v>0</v>
      </c>
      <c r="G103" s="60">
        <v>0</v>
      </c>
      <c r="H103" s="60">
        <v>0</v>
      </c>
      <c r="I103" s="38">
        <v>0</v>
      </c>
      <c r="J103" s="38">
        <v>0</v>
      </c>
      <c r="K103" s="32">
        <f t="shared" si="10"/>
        <v>0</v>
      </c>
      <c r="L103" s="5"/>
      <c r="M103" s="5"/>
      <c r="N103" s="5"/>
      <c r="O103" s="5"/>
      <c r="P103" s="61"/>
      <c r="Q103" s="61"/>
    </row>
    <row r="104" spans="1:17" s="63" customFormat="1" x14ac:dyDescent="0.2">
      <c r="A104" s="58"/>
      <c r="B104" s="59" t="s">
        <v>98</v>
      </c>
      <c r="C104" s="37">
        <v>1.5999999999999999E-5</v>
      </c>
      <c r="D104" s="37">
        <v>1.4E-5</v>
      </c>
      <c r="E104" s="50">
        <v>0</v>
      </c>
      <c r="F104" s="44">
        <v>37694</v>
      </c>
      <c r="G104" s="60">
        <v>2.1999999999999999E-5</v>
      </c>
      <c r="H104" s="60">
        <v>2.0999999999999999E-5</v>
      </c>
      <c r="I104" s="38">
        <v>0</v>
      </c>
      <c r="J104" s="38">
        <v>58022</v>
      </c>
      <c r="K104" s="32">
        <f t="shared" si="10"/>
        <v>20328</v>
      </c>
      <c r="L104" s="5"/>
      <c r="M104" s="5"/>
      <c r="N104" s="5"/>
      <c r="O104" s="5"/>
      <c r="P104" s="61"/>
      <c r="Q104" s="61"/>
    </row>
    <row r="105" spans="1:17" s="63" customFormat="1" x14ac:dyDescent="0.2">
      <c r="A105" s="58"/>
      <c r="B105" s="59" t="s">
        <v>99</v>
      </c>
      <c r="C105" s="37">
        <v>0</v>
      </c>
      <c r="D105" s="37">
        <v>0</v>
      </c>
      <c r="E105" s="50">
        <v>0</v>
      </c>
      <c r="F105" s="44">
        <v>0</v>
      </c>
      <c r="G105" s="60">
        <v>0</v>
      </c>
      <c r="H105" s="60">
        <v>0</v>
      </c>
      <c r="I105" s="38">
        <v>0</v>
      </c>
      <c r="J105" s="38">
        <v>0</v>
      </c>
      <c r="K105" s="32">
        <f t="shared" si="10"/>
        <v>0</v>
      </c>
      <c r="L105" s="5"/>
      <c r="M105" s="5"/>
      <c r="N105" s="5"/>
      <c r="O105" s="5"/>
      <c r="P105" s="61"/>
      <c r="Q105" s="61"/>
    </row>
    <row r="106" spans="1:17" s="63" customFormat="1" x14ac:dyDescent="0.2">
      <c r="A106" s="58"/>
      <c r="B106" s="59" t="s">
        <v>100</v>
      </c>
      <c r="C106" s="37">
        <v>1.635E-3</v>
      </c>
      <c r="D106" s="37">
        <v>1.4710000000000001E-3</v>
      </c>
      <c r="E106" s="50">
        <v>0</v>
      </c>
      <c r="F106" s="44">
        <v>3830530</v>
      </c>
      <c r="G106" s="60">
        <v>1.034E-3</v>
      </c>
      <c r="H106" s="60">
        <v>1.0120000000000001E-3</v>
      </c>
      <c r="I106" s="38">
        <v>0</v>
      </c>
      <c r="J106" s="38">
        <v>2761639</v>
      </c>
      <c r="K106" s="32">
        <f t="shared" si="10"/>
        <v>-1068891</v>
      </c>
      <c r="L106" s="5"/>
      <c r="M106" s="5"/>
      <c r="N106" s="5"/>
      <c r="O106" s="5"/>
      <c r="P106" s="61"/>
      <c r="Q106" s="61"/>
    </row>
    <row r="107" spans="1:17" s="63" customFormat="1" x14ac:dyDescent="0.2">
      <c r="A107" s="58"/>
      <c r="B107" s="59" t="s">
        <v>101</v>
      </c>
      <c r="C107" s="60">
        <v>9.6500000000000004E-4</v>
      </c>
      <c r="D107" s="60">
        <v>8.6899999999999998E-4</v>
      </c>
      <c r="E107" s="65">
        <v>0</v>
      </c>
      <c r="F107" s="74">
        <v>2260770.25</v>
      </c>
      <c r="G107" s="60">
        <v>2.9100000000000003E-4</v>
      </c>
      <c r="H107" s="60">
        <v>2.8600000000000001E-4</v>
      </c>
      <c r="I107" s="38">
        <v>0</v>
      </c>
      <c r="J107" s="75">
        <v>778027.79999999993</v>
      </c>
      <c r="K107" s="32">
        <f t="shared" si="10"/>
        <v>-1482742.4500000002</v>
      </c>
      <c r="L107" s="5"/>
      <c r="M107" s="5"/>
      <c r="N107" s="5"/>
      <c r="O107" s="5"/>
      <c r="P107" s="61"/>
      <c r="Q107" s="61"/>
    </row>
    <row r="108" spans="1:17" s="63" customFormat="1" x14ac:dyDescent="0.2">
      <c r="A108" s="58"/>
      <c r="B108" s="64" t="s">
        <v>57</v>
      </c>
      <c r="C108" s="60">
        <v>9.6500000000000004E-4</v>
      </c>
      <c r="D108" s="60">
        <v>8.6899999999999998E-4</v>
      </c>
      <c r="E108" s="65">
        <v>0</v>
      </c>
      <c r="F108" s="65">
        <v>2260770.25</v>
      </c>
      <c r="G108" s="60">
        <v>2.9100000000000003E-4</v>
      </c>
      <c r="H108" s="60">
        <v>2.8600000000000001E-4</v>
      </c>
      <c r="I108" s="38">
        <v>0</v>
      </c>
      <c r="J108" s="75">
        <f>J107-SUM(J109:J111)</f>
        <v>778027.79999999993</v>
      </c>
      <c r="K108" s="32">
        <f t="shared" si="10"/>
        <v>-1482742.4500000002</v>
      </c>
      <c r="L108" s="5"/>
      <c r="M108" s="5"/>
      <c r="N108" s="5"/>
      <c r="O108" s="5"/>
      <c r="P108" s="61"/>
      <c r="Q108" s="61"/>
    </row>
    <row r="109" spans="1:17" s="63" customFormat="1" x14ac:dyDescent="0.2">
      <c r="A109" s="58"/>
      <c r="B109" s="64" t="s">
        <v>66</v>
      </c>
      <c r="C109" s="60">
        <v>0</v>
      </c>
      <c r="D109" s="60">
        <v>0</v>
      </c>
      <c r="E109" s="52">
        <v>0</v>
      </c>
      <c r="F109" s="65">
        <v>0</v>
      </c>
      <c r="G109" s="60">
        <v>0</v>
      </c>
      <c r="H109" s="60">
        <v>0</v>
      </c>
      <c r="I109" s="52">
        <v>0</v>
      </c>
      <c r="J109" s="38">
        <v>0</v>
      </c>
      <c r="K109" s="32">
        <f t="shared" si="10"/>
        <v>0</v>
      </c>
      <c r="L109" s="5"/>
      <c r="M109" s="5"/>
      <c r="N109" s="5"/>
      <c r="O109" s="5"/>
      <c r="P109" s="61"/>
      <c r="Q109" s="61"/>
    </row>
    <row r="110" spans="1:17" s="63" customFormat="1" x14ac:dyDescent="0.2">
      <c r="A110" s="58"/>
      <c r="B110" s="64" t="s">
        <v>68</v>
      </c>
      <c r="C110" s="60">
        <v>0</v>
      </c>
      <c r="D110" s="60">
        <v>0</v>
      </c>
      <c r="E110" s="54">
        <v>0</v>
      </c>
      <c r="F110" s="65">
        <v>0</v>
      </c>
      <c r="G110" s="60">
        <v>0</v>
      </c>
      <c r="H110" s="60">
        <v>0</v>
      </c>
      <c r="I110" s="54">
        <v>0</v>
      </c>
      <c r="J110" s="38">
        <v>0</v>
      </c>
      <c r="K110" s="32">
        <f t="shared" si="10"/>
        <v>0</v>
      </c>
      <c r="L110" s="5"/>
      <c r="M110" s="5"/>
      <c r="N110" s="5"/>
      <c r="O110" s="5"/>
      <c r="P110" s="61"/>
      <c r="Q110" s="61"/>
    </row>
    <row r="111" spans="1:17" s="63" customFormat="1" x14ac:dyDescent="0.2">
      <c r="A111" s="58"/>
      <c r="B111" s="64" t="s">
        <v>67</v>
      </c>
      <c r="C111" s="60">
        <v>0</v>
      </c>
      <c r="D111" s="60">
        <v>0</v>
      </c>
      <c r="E111" s="53">
        <v>0</v>
      </c>
      <c r="F111" s="65">
        <v>0</v>
      </c>
      <c r="G111" s="60">
        <v>0</v>
      </c>
      <c r="H111" s="60">
        <v>0</v>
      </c>
      <c r="I111" s="53">
        <v>0</v>
      </c>
      <c r="J111" s="76">
        <v>0</v>
      </c>
      <c r="K111" s="32">
        <f t="shared" si="10"/>
        <v>0</v>
      </c>
      <c r="L111" s="5"/>
      <c r="M111" s="5"/>
      <c r="N111" s="5"/>
      <c r="O111" s="5"/>
      <c r="P111" s="61"/>
      <c r="Q111" s="61"/>
    </row>
    <row r="112" spans="1:17" x14ac:dyDescent="0.2">
      <c r="A112" s="26">
        <v>10</v>
      </c>
      <c r="B112" s="46" t="s">
        <v>102</v>
      </c>
      <c r="C112" s="37">
        <v>0</v>
      </c>
      <c r="D112" s="37">
        <v>0</v>
      </c>
      <c r="E112" s="50">
        <v>0</v>
      </c>
      <c r="F112" s="44">
        <v>0</v>
      </c>
      <c r="G112" s="60">
        <v>0</v>
      </c>
      <c r="H112" s="60">
        <v>0</v>
      </c>
      <c r="I112" s="38">
        <v>0</v>
      </c>
      <c r="J112" s="43">
        <v>0</v>
      </c>
      <c r="K112" s="32">
        <f t="shared" si="10"/>
        <v>0</v>
      </c>
    </row>
    <row r="113" spans="1:23" x14ac:dyDescent="0.2">
      <c r="A113" s="26">
        <v>11</v>
      </c>
      <c r="B113" s="46" t="s">
        <v>103</v>
      </c>
      <c r="C113" s="37">
        <v>0</v>
      </c>
      <c r="D113" s="37">
        <v>0</v>
      </c>
      <c r="E113" s="50">
        <v>0</v>
      </c>
      <c r="F113" s="44">
        <v>0</v>
      </c>
      <c r="G113" s="60">
        <v>0</v>
      </c>
      <c r="H113" s="60">
        <v>0</v>
      </c>
      <c r="I113" s="38">
        <v>0</v>
      </c>
      <c r="J113" s="43">
        <v>0</v>
      </c>
      <c r="K113" s="32">
        <v>0</v>
      </c>
    </row>
    <row r="114" spans="1:23" s="79" customFormat="1" x14ac:dyDescent="0.2">
      <c r="A114" s="26" t="s">
        <v>104</v>
      </c>
      <c r="B114" s="77" t="s">
        <v>105</v>
      </c>
      <c r="C114" s="68">
        <v>0.99999999999999978</v>
      </c>
      <c r="D114" s="68">
        <v>0.89966999999999997</v>
      </c>
      <c r="E114" s="69"/>
      <c r="F114" s="69">
        <v>2342453760.7000003</v>
      </c>
      <c r="G114" s="70">
        <f>G11-G83</f>
        <v>0.99999999999999967</v>
      </c>
      <c r="H114" s="70">
        <f>H11-H83</f>
        <v>0.97924500000000003</v>
      </c>
      <c r="I114" s="69"/>
      <c r="J114" s="69">
        <f>J11-J83</f>
        <v>2670986756.3800001</v>
      </c>
      <c r="K114" s="78">
        <f>J114-F114</f>
        <v>328532995.67999983</v>
      </c>
      <c r="L114" s="5"/>
      <c r="M114" s="5"/>
      <c r="N114" s="5"/>
      <c r="O114" s="5"/>
      <c r="Q114" s="80"/>
      <c r="W114" s="80"/>
    </row>
    <row r="115" spans="1:23" x14ac:dyDescent="0.2">
      <c r="C115" s="13"/>
      <c r="D115" s="13"/>
      <c r="E115" s="81"/>
      <c r="F115" s="81"/>
      <c r="G115" s="82"/>
      <c r="H115" s="82"/>
      <c r="I115" s="81"/>
      <c r="J115" s="81"/>
      <c r="K115" s="81"/>
    </row>
    <row r="116" spans="1:23" x14ac:dyDescent="0.2">
      <c r="C116" s="13"/>
      <c r="D116" s="13"/>
      <c r="E116" s="81"/>
      <c r="F116" s="81"/>
      <c r="G116" s="13"/>
      <c r="H116" s="13"/>
      <c r="I116" s="81"/>
      <c r="J116" s="81"/>
      <c r="K116" s="81"/>
    </row>
    <row r="117" spans="1:23" x14ac:dyDescent="0.2">
      <c r="C117" s="82"/>
      <c r="D117" s="82"/>
      <c r="E117" s="81"/>
      <c r="F117" s="81"/>
      <c r="G117" s="82"/>
      <c r="H117" s="82"/>
      <c r="I117" s="81"/>
      <c r="J117" s="81"/>
      <c r="K117" s="81"/>
    </row>
    <row r="118" spans="1:23" x14ac:dyDescent="0.2">
      <c r="A118" s="5"/>
      <c r="B118" s="79" t="s">
        <v>106</v>
      </c>
      <c r="C118" s="82"/>
      <c r="D118" s="82"/>
      <c r="E118" s="81"/>
      <c r="F118" s="81"/>
      <c r="G118" s="82"/>
      <c r="H118" s="82"/>
      <c r="I118" s="81"/>
      <c r="J118" s="81"/>
      <c r="K118" s="81"/>
    </row>
    <row r="119" spans="1:23" ht="12" thickBot="1" x14ac:dyDescent="0.25">
      <c r="A119" s="5"/>
      <c r="B119" s="5"/>
      <c r="C119" s="82"/>
      <c r="D119" s="82"/>
      <c r="E119" s="81"/>
      <c r="G119" s="82"/>
      <c r="H119" s="82"/>
      <c r="I119" s="81"/>
      <c r="J119" s="81"/>
      <c r="K119" s="81"/>
    </row>
    <row r="120" spans="1:23" x14ac:dyDescent="0.2">
      <c r="A120" s="5"/>
      <c r="B120" s="83" t="s">
        <v>10</v>
      </c>
      <c r="C120" s="84">
        <v>46203</v>
      </c>
      <c r="D120" s="84">
        <v>45838</v>
      </c>
      <c r="E120" s="85" t="s">
        <v>107</v>
      </c>
      <c r="F120" s="81"/>
    </row>
    <row r="121" spans="1:23" x14ac:dyDescent="0.2">
      <c r="A121" s="12"/>
      <c r="B121" s="86" t="s">
        <v>108</v>
      </c>
      <c r="C121" s="87">
        <v>2670986756.3800001</v>
      </c>
      <c r="D121" s="87">
        <v>2125615846.3006001</v>
      </c>
      <c r="E121" s="88">
        <f t="shared" ref="E121:E128" si="11">C121-D121</f>
        <v>545370910.07940006</v>
      </c>
    </row>
    <row r="122" spans="1:23" x14ac:dyDescent="0.2">
      <c r="A122" s="12"/>
      <c r="B122" s="89" t="s">
        <v>109</v>
      </c>
      <c r="C122" s="90">
        <v>2948687179</v>
      </c>
      <c r="D122" s="90">
        <v>3047153852</v>
      </c>
      <c r="E122" s="91">
        <f t="shared" si="11"/>
        <v>-98466673</v>
      </c>
    </row>
    <row r="123" spans="1:23" x14ac:dyDescent="0.2">
      <c r="A123" s="12"/>
      <c r="B123" s="92" t="s">
        <v>110</v>
      </c>
      <c r="C123" s="90">
        <v>1567403033</v>
      </c>
      <c r="D123" s="90">
        <v>1966177250</v>
      </c>
      <c r="E123" s="91">
        <f t="shared" si="11"/>
        <v>-398774217</v>
      </c>
      <c r="G123" s="93"/>
    </row>
    <row r="124" spans="1:23" x14ac:dyDescent="0.2">
      <c r="A124" s="12"/>
      <c r="B124" s="92" t="s">
        <v>111</v>
      </c>
      <c r="C124" s="90">
        <v>1381284146</v>
      </c>
      <c r="D124" s="90">
        <v>1080976602</v>
      </c>
      <c r="E124" s="91">
        <f t="shared" si="11"/>
        <v>300307544</v>
      </c>
    </row>
    <row r="125" spans="1:23" x14ac:dyDescent="0.2">
      <c r="A125" s="12"/>
      <c r="B125" s="89" t="s">
        <v>112</v>
      </c>
      <c r="C125" s="94">
        <v>0.90580000000000005</v>
      </c>
      <c r="D125" s="94">
        <v>0.69750000000000001</v>
      </c>
      <c r="E125" s="95">
        <f t="shared" si="11"/>
        <v>0.20830000000000004</v>
      </c>
    </row>
    <row r="126" spans="1:23" x14ac:dyDescent="0.2">
      <c r="A126" s="12"/>
      <c r="B126" s="89" t="s">
        <v>113</v>
      </c>
      <c r="C126" s="90">
        <f>SUM(C127:C128)</f>
        <v>21409</v>
      </c>
      <c r="D126" s="90">
        <v>22605</v>
      </c>
      <c r="E126" s="91">
        <f t="shared" si="11"/>
        <v>-1196</v>
      </c>
    </row>
    <row r="127" spans="1:23" x14ac:dyDescent="0.2">
      <c r="A127" s="12"/>
      <c r="B127" s="92" t="s">
        <v>110</v>
      </c>
      <c r="C127" s="90">
        <v>21109</v>
      </c>
      <c r="D127" s="90">
        <v>22258</v>
      </c>
      <c r="E127" s="91">
        <f t="shared" si="11"/>
        <v>-1149</v>
      </c>
      <c r="F127" s="12"/>
    </row>
    <row r="128" spans="1:23" ht="12" thickBot="1" x14ac:dyDescent="0.25">
      <c r="A128" s="5"/>
      <c r="B128" s="96" t="s">
        <v>111</v>
      </c>
      <c r="C128" s="97">
        <v>300</v>
      </c>
      <c r="D128" s="97">
        <v>347</v>
      </c>
      <c r="E128" s="98">
        <f t="shared" si="11"/>
        <v>-47</v>
      </c>
    </row>
    <row r="130" spans="1:23" ht="12.75" x14ac:dyDescent="0.2">
      <c r="A130" s="5"/>
      <c r="B130" s="99" t="s">
        <v>114</v>
      </c>
      <c r="C130" s="100"/>
      <c r="D130" s="101"/>
    </row>
    <row r="131" spans="1:23" x14ac:dyDescent="0.2">
      <c r="A131" s="5"/>
      <c r="B131" s="2"/>
      <c r="C131" s="100"/>
      <c r="D131" s="101"/>
      <c r="H131" s="93"/>
    </row>
    <row r="132" spans="1:23" ht="12.75" x14ac:dyDescent="0.2">
      <c r="A132" s="79"/>
      <c r="B132" s="99" t="s">
        <v>115</v>
      </c>
      <c r="H132" s="102"/>
    </row>
    <row r="133" spans="1:23" ht="12.75" x14ac:dyDescent="0.2">
      <c r="A133" s="79"/>
      <c r="B133" s="103"/>
    </row>
    <row r="134" spans="1:23" x14ac:dyDescent="0.2">
      <c r="A134" s="79"/>
      <c r="B134" s="79" t="s">
        <v>116</v>
      </c>
    </row>
    <row r="135" spans="1:23" x14ac:dyDescent="0.2">
      <c r="A135" s="5"/>
      <c r="B135" s="5"/>
    </row>
    <row r="136" spans="1:23" ht="22.5" x14ac:dyDescent="0.2">
      <c r="A136" s="5"/>
      <c r="B136" s="104" t="s">
        <v>117</v>
      </c>
      <c r="C136" s="104" t="s">
        <v>118</v>
      </c>
      <c r="D136" s="104" t="s">
        <v>119</v>
      </c>
      <c r="E136" s="104" t="s">
        <v>120</v>
      </c>
      <c r="F136" s="104" t="s">
        <v>121</v>
      </c>
      <c r="G136" s="104" t="s">
        <v>122</v>
      </c>
      <c r="H136" s="104" t="s">
        <v>123</v>
      </c>
      <c r="I136" s="104" t="s">
        <v>124</v>
      </c>
      <c r="J136" s="104" t="s">
        <v>125</v>
      </c>
      <c r="K136" s="104" t="s">
        <v>126</v>
      </c>
      <c r="L136" s="104" t="s">
        <v>127</v>
      </c>
    </row>
    <row r="137" spans="1:23" x14ac:dyDescent="0.2">
      <c r="A137" s="5"/>
      <c r="B137" s="106" t="s">
        <v>128</v>
      </c>
      <c r="C137" s="107" t="s">
        <v>129</v>
      </c>
      <c r="D137" s="108">
        <v>46203</v>
      </c>
      <c r="E137" s="109">
        <v>72884714</v>
      </c>
      <c r="F137" s="107">
        <v>0.5</v>
      </c>
      <c r="G137" s="47">
        <v>1.415</v>
      </c>
      <c r="H137" s="110">
        <v>103131870.31</v>
      </c>
      <c r="I137" s="111">
        <v>0.1021</v>
      </c>
      <c r="J137" s="112">
        <v>3.7810999999999997E-2</v>
      </c>
      <c r="K137" s="112">
        <v>3.8612E-2</v>
      </c>
      <c r="L137" s="113" t="s">
        <v>130</v>
      </c>
    </row>
    <row r="138" spans="1:23" x14ac:dyDescent="0.2">
      <c r="A138" s="5"/>
      <c r="B138" s="115" t="s">
        <v>131</v>
      </c>
      <c r="C138" s="116" t="s">
        <v>132</v>
      </c>
      <c r="D138" s="108">
        <v>46203</v>
      </c>
      <c r="E138" s="117">
        <v>2622273</v>
      </c>
      <c r="F138" s="116">
        <v>0.1</v>
      </c>
      <c r="G138" s="47">
        <v>0.187</v>
      </c>
      <c r="H138" s="110">
        <v>490365.05</v>
      </c>
      <c r="I138" s="111">
        <v>3.5999999999999999E-3</v>
      </c>
      <c r="J138" s="112">
        <v>1.8000000000000001E-4</v>
      </c>
      <c r="K138" s="112">
        <v>1.84E-4</v>
      </c>
      <c r="L138" s="118" t="s">
        <v>133</v>
      </c>
      <c r="Q138" s="72"/>
    </row>
    <row r="139" spans="1:23" s="79" customFormat="1" x14ac:dyDescent="0.2">
      <c r="A139" s="119"/>
      <c r="B139" s="119" t="s">
        <v>134</v>
      </c>
      <c r="C139" s="119"/>
      <c r="D139" s="119"/>
      <c r="E139" s="119"/>
      <c r="F139" s="119"/>
      <c r="G139" s="119"/>
      <c r="H139" s="120">
        <f>SUM(H137:H138)</f>
        <v>103622235.36</v>
      </c>
      <c r="I139" s="121"/>
      <c r="J139" s="122">
        <f>SUM(J137:J138)</f>
        <v>3.7990999999999997E-2</v>
      </c>
      <c r="K139" s="122">
        <f>SUM(K137:K138)</f>
        <v>3.8795999999999997E-2</v>
      </c>
      <c r="L139" s="119"/>
      <c r="N139" s="5"/>
      <c r="O139" s="5"/>
      <c r="P139" s="5"/>
      <c r="Q139" s="80"/>
      <c r="W139" s="80"/>
    </row>
    <row r="140" spans="1:23" x14ac:dyDescent="0.2">
      <c r="A140" s="5"/>
      <c r="B140" s="5"/>
    </row>
    <row r="141" spans="1:23" x14ac:dyDescent="0.2">
      <c r="A141" s="5"/>
      <c r="B141" s="79" t="s">
        <v>135</v>
      </c>
    </row>
    <row r="142" spans="1:23" x14ac:dyDescent="0.2">
      <c r="A142" s="5"/>
      <c r="B142" s="5"/>
    </row>
    <row r="143" spans="1:23" ht="22.5" x14ac:dyDescent="0.2">
      <c r="A143" s="5"/>
      <c r="B143" s="104" t="s">
        <v>117</v>
      </c>
      <c r="C143" s="104" t="s">
        <v>118</v>
      </c>
      <c r="D143" s="104" t="s">
        <v>119</v>
      </c>
      <c r="E143" s="104" t="s">
        <v>120</v>
      </c>
      <c r="F143" s="104" t="s">
        <v>121</v>
      </c>
      <c r="G143" s="104" t="s">
        <v>122</v>
      </c>
      <c r="H143" s="104" t="s">
        <v>123</v>
      </c>
      <c r="I143" s="104" t="s">
        <v>124</v>
      </c>
      <c r="J143" s="104" t="s">
        <v>125</v>
      </c>
      <c r="K143" s="104" t="s">
        <v>126</v>
      </c>
      <c r="L143" s="104" t="s">
        <v>127</v>
      </c>
    </row>
    <row r="144" spans="1:23" ht="56.25" x14ac:dyDescent="0.2">
      <c r="A144" s="5"/>
      <c r="B144" s="106" t="s">
        <v>136</v>
      </c>
      <c r="C144" s="107" t="s">
        <v>137</v>
      </c>
      <c r="D144" s="108">
        <v>42776</v>
      </c>
      <c r="E144" s="109">
        <v>89249</v>
      </c>
      <c r="F144" s="107">
        <v>2.5</v>
      </c>
      <c r="G144" s="47">
        <v>134.97120000000001</v>
      </c>
      <c r="H144" s="110">
        <v>12046044.630000001</v>
      </c>
      <c r="I144" s="123">
        <v>0.71889999999999998</v>
      </c>
      <c r="J144" s="112">
        <v>4.4159999999999998E-3</v>
      </c>
      <c r="K144" s="112">
        <v>4.5100000000000001E-3</v>
      </c>
      <c r="L144" s="124" t="s">
        <v>138</v>
      </c>
      <c r="Q144" s="5"/>
    </row>
    <row r="145" spans="1:17" ht="45" x14ac:dyDescent="0.2">
      <c r="A145" s="5"/>
      <c r="B145" s="106" t="s">
        <v>139</v>
      </c>
      <c r="C145" s="107" t="s">
        <v>140</v>
      </c>
      <c r="D145" s="108">
        <v>46094</v>
      </c>
      <c r="E145" s="109">
        <v>60054</v>
      </c>
      <c r="F145" s="107">
        <v>11.6</v>
      </c>
      <c r="G145" s="47">
        <v>39.0871</v>
      </c>
      <c r="H145" s="110">
        <v>2347336.7000000002</v>
      </c>
      <c r="I145" s="123">
        <v>0.12509999999999999</v>
      </c>
      <c r="J145" s="112">
        <v>8.61E-4</v>
      </c>
      <c r="K145" s="112">
        <v>8.7900000000000001E-4</v>
      </c>
      <c r="L145" s="124" t="s">
        <v>141</v>
      </c>
      <c r="Q145" s="5"/>
    </row>
    <row r="146" spans="1:17" x14ac:dyDescent="0.2">
      <c r="A146" s="5"/>
      <c r="B146" s="115" t="s">
        <v>142</v>
      </c>
      <c r="C146" s="116" t="s">
        <v>143</v>
      </c>
      <c r="D146" s="108">
        <v>45308</v>
      </c>
      <c r="E146" s="117">
        <v>1311691</v>
      </c>
      <c r="F146" s="116">
        <v>2.5</v>
      </c>
      <c r="G146" s="47">
        <v>0</v>
      </c>
      <c r="H146" s="110">
        <v>0</v>
      </c>
      <c r="I146" s="111">
        <v>0.18870000000000001</v>
      </c>
      <c r="J146" s="112">
        <v>0</v>
      </c>
      <c r="K146" s="112">
        <v>0</v>
      </c>
      <c r="L146" s="125" t="s">
        <v>144</v>
      </c>
      <c r="Q146" s="5"/>
    </row>
    <row r="147" spans="1:17" x14ac:dyDescent="0.2">
      <c r="A147" s="5"/>
      <c r="B147" s="119" t="s">
        <v>134</v>
      </c>
      <c r="C147" s="119"/>
      <c r="D147" s="126"/>
      <c r="E147" s="119"/>
      <c r="F147" s="119"/>
      <c r="G147" s="119"/>
      <c r="H147" s="127">
        <f>SUM(H144:H146)</f>
        <v>14393381.330000002</v>
      </c>
      <c r="I147" s="122"/>
      <c r="J147" s="122">
        <f>SUM(J144:J146)</f>
        <v>5.2769999999999996E-3</v>
      </c>
      <c r="K147" s="122">
        <f>SUM(K144:K146)</f>
        <v>5.3889999999999997E-3</v>
      </c>
      <c r="L147" s="119"/>
    </row>
    <row r="148" spans="1:17" x14ac:dyDescent="0.2">
      <c r="A148" s="5"/>
      <c r="B148" s="119"/>
      <c r="C148" s="119"/>
      <c r="D148" s="119"/>
      <c r="E148" s="119"/>
      <c r="F148" s="119"/>
      <c r="G148" s="119"/>
      <c r="H148" s="128"/>
      <c r="I148" s="128"/>
      <c r="J148" s="128"/>
      <c r="K148" s="128"/>
      <c r="L148" s="119"/>
    </row>
    <row r="149" spans="1:17" x14ac:dyDescent="0.2">
      <c r="A149" s="5"/>
      <c r="B149" s="79" t="s">
        <v>145</v>
      </c>
      <c r="C149" s="119"/>
      <c r="D149" s="119"/>
      <c r="E149" s="119"/>
      <c r="F149" s="119"/>
      <c r="G149" s="119"/>
      <c r="H149" s="128"/>
      <c r="I149" s="128"/>
      <c r="J149" s="128"/>
      <c r="K149" s="128"/>
      <c r="L149" s="119"/>
    </row>
    <row r="150" spans="1:17" x14ac:dyDescent="0.2">
      <c r="A150" s="5"/>
      <c r="B150" s="129" t="s">
        <v>146</v>
      </c>
      <c r="C150" s="119"/>
      <c r="D150" s="119"/>
      <c r="E150" s="119"/>
      <c r="F150" s="119"/>
      <c r="G150" s="119"/>
      <c r="H150" s="128"/>
      <c r="I150" s="128"/>
      <c r="J150" s="128"/>
      <c r="K150" s="128"/>
      <c r="L150" s="119"/>
    </row>
    <row r="151" spans="1:17" x14ac:dyDescent="0.2">
      <c r="A151" s="5"/>
      <c r="B151" s="5"/>
      <c r="C151" s="119"/>
      <c r="D151" s="119"/>
      <c r="E151" s="119"/>
      <c r="F151" s="119"/>
      <c r="G151" s="119"/>
      <c r="H151" s="128"/>
      <c r="I151" s="128"/>
      <c r="J151" s="128"/>
      <c r="K151" s="128"/>
      <c r="L151" s="119"/>
    </row>
    <row r="152" spans="1:17" x14ac:dyDescent="0.2">
      <c r="A152" s="79"/>
      <c r="B152" s="79" t="s">
        <v>147</v>
      </c>
    </row>
    <row r="153" spans="1:17" x14ac:dyDescent="0.2">
      <c r="A153" s="5"/>
      <c r="B153" s="129" t="s">
        <v>146</v>
      </c>
    </row>
    <row r="154" spans="1:17" x14ac:dyDescent="0.2">
      <c r="A154" s="5"/>
      <c r="B154" s="5"/>
    </row>
    <row r="155" spans="1:17" x14ac:dyDescent="0.2">
      <c r="A155" s="79"/>
      <c r="B155" s="79" t="s">
        <v>148</v>
      </c>
    </row>
    <row r="156" spans="1:17" x14ac:dyDescent="0.2">
      <c r="A156" s="5"/>
      <c r="B156" s="129" t="s">
        <v>146</v>
      </c>
    </row>
    <row r="157" spans="1:17" x14ac:dyDescent="0.2">
      <c r="A157" s="5"/>
      <c r="B157" s="5"/>
    </row>
    <row r="158" spans="1:17" x14ac:dyDescent="0.2">
      <c r="A158" s="5"/>
      <c r="B158" s="79" t="s">
        <v>149</v>
      </c>
      <c r="O158" s="6"/>
    </row>
    <row r="159" spans="1:17" x14ac:dyDescent="0.2">
      <c r="A159" s="5"/>
      <c r="B159" s="129" t="s">
        <v>146</v>
      </c>
    </row>
    <row r="160" spans="1:17" x14ac:dyDescent="0.2">
      <c r="A160" s="5"/>
      <c r="B160" s="5"/>
    </row>
    <row r="161" spans="1:26" x14ac:dyDescent="0.2">
      <c r="A161" s="79"/>
      <c r="B161" s="79" t="s">
        <v>150</v>
      </c>
    </row>
    <row r="162" spans="1:26" s="129" customFormat="1" x14ac:dyDescent="0.2">
      <c r="B162" s="129" t="s">
        <v>146</v>
      </c>
      <c r="C162" s="130"/>
      <c r="D162" s="130"/>
      <c r="E162" s="130"/>
      <c r="F162" s="130"/>
      <c r="G162" s="234"/>
      <c r="H162" s="234"/>
      <c r="I162" s="234"/>
      <c r="J162" s="234"/>
      <c r="K162" s="234"/>
      <c r="L162" s="234"/>
      <c r="M162" s="130"/>
      <c r="N162" s="130"/>
      <c r="O162" s="130"/>
      <c r="P162" s="130"/>
      <c r="Q162" s="130"/>
      <c r="R162" s="130"/>
      <c r="S162" s="130"/>
    </row>
    <row r="163" spans="1:26" s="63" customFormat="1" hidden="1" outlineLevel="1" x14ac:dyDescent="0.2">
      <c r="A163" s="131"/>
    </row>
    <row r="164" spans="1:26" s="63" customFormat="1" ht="21.75" hidden="1" customHeight="1" outlineLevel="1" x14ac:dyDescent="0.2">
      <c r="A164" s="131"/>
      <c r="W164" s="132"/>
      <c r="X164" s="132"/>
      <c r="Y164" s="132"/>
      <c r="Z164" s="133"/>
    </row>
    <row r="165" spans="1:26" s="63" customFormat="1" ht="21.75" hidden="1" customHeight="1" outlineLevel="1" x14ac:dyDescent="0.2">
      <c r="A165" s="131"/>
      <c r="W165" s="132"/>
      <c r="X165" s="132"/>
      <c r="Y165" s="132"/>
      <c r="Z165" s="133"/>
    </row>
    <row r="166" spans="1:26" s="63" customFormat="1" ht="21.75" hidden="1" customHeight="1" outlineLevel="1" x14ac:dyDescent="0.2">
      <c r="A166" s="131"/>
      <c r="W166" s="132"/>
      <c r="X166" s="132"/>
      <c r="Y166" s="132"/>
      <c r="Z166" s="133"/>
    </row>
    <row r="167" spans="1:26" s="63" customFormat="1" ht="21.75" hidden="1" customHeight="1" outlineLevel="1" x14ac:dyDescent="0.2">
      <c r="A167" s="131"/>
      <c r="W167" s="132"/>
      <c r="X167" s="132"/>
      <c r="Y167" s="132"/>
      <c r="Z167" s="133"/>
    </row>
    <row r="168" spans="1:26" s="63" customFormat="1" ht="10.5" hidden="1" customHeight="1" outlineLevel="1" x14ac:dyDescent="0.2">
      <c r="A168" s="131"/>
      <c r="X168" s="133"/>
      <c r="Z168" s="133"/>
    </row>
    <row r="169" spans="1:26" s="63" customFormat="1" hidden="1" outlineLevel="1" x14ac:dyDescent="0.2">
      <c r="A169" s="131"/>
      <c r="X169" s="133"/>
    </row>
    <row r="170" spans="1:26" collapsed="1" x14ac:dyDescent="0.2">
      <c r="A170" s="5"/>
      <c r="W170" s="5"/>
    </row>
    <row r="171" spans="1:26" x14ac:dyDescent="0.2">
      <c r="A171" s="5"/>
      <c r="B171" s="79" t="s">
        <v>151</v>
      </c>
      <c r="H171" s="14"/>
      <c r="I171" s="134"/>
      <c r="J171" s="14"/>
      <c r="L171" s="14"/>
      <c r="Q171" s="5"/>
      <c r="U171" s="6"/>
      <c r="W171" s="5"/>
    </row>
    <row r="172" spans="1:26" x14ac:dyDescent="0.2">
      <c r="A172" s="5"/>
      <c r="B172" s="129" t="s">
        <v>146</v>
      </c>
      <c r="L172" s="14"/>
      <c r="Q172" s="5"/>
      <c r="U172" s="6"/>
      <c r="W172" s="5"/>
    </row>
    <row r="173" spans="1:26" x14ac:dyDescent="0.2">
      <c r="A173" s="5"/>
      <c r="B173" s="119"/>
      <c r="C173" s="119"/>
      <c r="D173" s="119"/>
      <c r="E173" s="119"/>
      <c r="F173" s="119"/>
      <c r="G173" s="128"/>
      <c r="H173" s="122"/>
      <c r="I173" s="122"/>
      <c r="J173" s="122"/>
      <c r="K173" s="119"/>
      <c r="L173" s="119"/>
      <c r="M173" s="128"/>
      <c r="N173" s="122"/>
      <c r="O173" s="122"/>
      <c r="P173" s="122"/>
      <c r="Q173" s="135"/>
      <c r="R173" s="136"/>
      <c r="U173" s="6"/>
      <c r="W173" s="5"/>
    </row>
    <row r="174" spans="1:26" x14ac:dyDescent="0.2">
      <c r="A174" s="5"/>
      <c r="B174" s="79" t="s">
        <v>152</v>
      </c>
      <c r="J174" s="122"/>
      <c r="K174" s="119"/>
      <c r="L174" s="119"/>
      <c r="M174" s="128"/>
      <c r="N174" s="122"/>
      <c r="O174" s="122"/>
      <c r="P174" s="122"/>
      <c r="Q174" s="135"/>
      <c r="R174" s="136"/>
      <c r="U174" s="6"/>
      <c r="W174" s="5"/>
    </row>
    <row r="175" spans="1:26" x14ac:dyDescent="0.2">
      <c r="A175" s="5"/>
      <c r="B175" s="129" t="s">
        <v>146</v>
      </c>
      <c r="J175" s="122"/>
      <c r="K175" s="119"/>
      <c r="L175" s="119"/>
      <c r="M175" s="128"/>
      <c r="N175" s="122"/>
      <c r="O175" s="122"/>
      <c r="P175" s="122"/>
      <c r="Q175" s="135"/>
      <c r="R175" s="136"/>
      <c r="U175" s="6"/>
      <c r="W175" s="5"/>
    </row>
    <row r="176" spans="1:26" x14ac:dyDescent="0.2">
      <c r="A176" s="5"/>
      <c r="B176" s="5"/>
      <c r="Q176" s="5"/>
      <c r="T176" s="6"/>
      <c r="W176" s="5"/>
    </row>
    <row r="177" spans="1:23" ht="12.75" x14ac:dyDescent="0.2">
      <c r="A177" s="5"/>
      <c r="B177" s="99" t="s">
        <v>153</v>
      </c>
    </row>
    <row r="178" spans="1:23" x14ac:dyDescent="0.2">
      <c r="A178" s="5"/>
      <c r="B178" s="79"/>
    </row>
    <row r="179" spans="1:23" x14ac:dyDescent="0.2">
      <c r="A179" s="5"/>
      <c r="B179" s="79" t="s">
        <v>154</v>
      </c>
    </row>
    <row r="180" spans="1:23" x14ac:dyDescent="0.2">
      <c r="A180" s="79"/>
      <c r="B180" s="129" t="s">
        <v>146</v>
      </c>
    </row>
    <row r="181" spans="1:23" s="79" customFormat="1" x14ac:dyDescent="0.2">
      <c r="A181" s="5"/>
      <c r="H181" s="137"/>
      <c r="I181" s="137"/>
      <c r="J181" s="138"/>
      <c r="K181" s="136"/>
      <c r="L181" s="136"/>
      <c r="Q181" s="80"/>
      <c r="W181" s="80"/>
    </row>
    <row r="182" spans="1:23" s="79" customFormat="1" x14ac:dyDescent="0.2">
      <c r="B182" s="79" t="s">
        <v>155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6"/>
      <c r="R182" s="5"/>
      <c r="W182" s="80"/>
    </row>
    <row r="183" spans="1:23" s="79" customFormat="1" x14ac:dyDescent="0.2">
      <c r="B183" s="129" t="s">
        <v>146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W183" s="80"/>
    </row>
    <row r="184" spans="1:23" s="79" customFormat="1" x14ac:dyDescent="0.2">
      <c r="B184" s="119"/>
      <c r="C184" s="119"/>
      <c r="D184" s="119"/>
      <c r="E184" s="119"/>
      <c r="F184" s="119"/>
      <c r="G184" s="120"/>
      <c r="H184" s="128"/>
      <c r="I184" s="122"/>
      <c r="J184" s="122"/>
      <c r="K184" s="119"/>
      <c r="L184" s="119"/>
      <c r="M184" s="119"/>
      <c r="N184" s="128"/>
      <c r="O184" s="122"/>
      <c r="P184" s="122"/>
      <c r="Q184" s="135"/>
      <c r="R184" s="136"/>
      <c r="W184" s="80"/>
    </row>
    <row r="185" spans="1:23" x14ac:dyDescent="0.2">
      <c r="A185" s="79"/>
      <c r="B185" s="79" t="s">
        <v>156</v>
      </c>
    </row>
    <row r="186" spans="1:23" x14ac:dyDescent="0.2">
      <c r="A186" s="79"/>
      <c r="B186" s="129" t="s">
        <v>146</v>
      </c>
    </row>
    <row r="187" spans="1:23" s="79" customFormat="1" x14ac:dyDescent="0.2">
      <c r="A187" s="119"/>
      <c r="B187" s="119"/>
      <c r="C187" s="119"/>
      <c r="D187" s="119"/>
      <c r="E187" s="119"/>
      <c r="F187" s="119"/>
      <c r="G187" s="120"/>
      <c r="H187" s="128"/>
      <c r="I187" s="122"/>
      <c r="J187" s="122"/>
      <c r="K187" s="119"/>
      <c r="L187" s="119"/>
      <c r="M187" s="119"/>
      <c r="N187" s="128"/>
      <c r="O187" s="128"/>
      <c r="P187" s="122"/>
      <c r="Q187" s="128"/>
      <c r="R187" s="122"/>
      <c r="S187" s="122"/>
      <c r="T187" s="122"/>
      <c r="W187" s="80"/>
    </row>
    <row r="188" spans="1:23" s="79" customFormat="1" x14ac:dyDescent="0.2">
      <c r="A188" s="119"/>
      <c r="B188" s="79" t="s">
        <v>157</v>
      </c>
      <c r="C188" s="5"/>
      <c r="D188" s="5"/>
      <c r="E188" s="5"/>
      <c r="F188" s="5"/>
      <c r="G188" s="5"/>
      <c r="H188" s="5"/>
      <c r="I188" s="5"/>
      <c r="J188" s="122"/>
      <c r="K188" s="119"/>
      <c r="L188" s="119"/>
      <c r="M188" s="119"/>
      <c r="N188" s="128"/>
      <c r="O188" s="128"/>
      <c r="P188" s="122"/>
      <c r="Q188" s="128"/>
      <c r="R188" s="122"/>
      <c r="S188" s="122"/>
      <c r="T188" s="122"/>
      <c r="W188" s="80"/>
    </row>
    <row r="189" spans="1:23" s="79" customFormat="1" x14ac:dyDescent="0.2">
      <c r="A189" s="119"/>
      <c r="B189" s="129" t="s">
        <v>146</v>
      </c>
      <c r="C189" s="5"/>
      <c r="D189" s="5"/>
      <c r="E189" s="5"/>
      <c r="F189" s="5"/>
      <c r="G189" s="5"/>
      <c r="H189" s="5"/>
      <c r="I189" s="5"/>
      <c r="J189" s="122"/>
      <c r="K189" s="119"/>
      <c r="L189" s="119"/>
      <c r="M189" s="119"/>
      <c r="N189" s="128"/>
      <c r="O189" s="128"/>
      <c r="P189" s="122"/>
      <c r="Q189" s="128"/>
      <c r="R189" s="122"/>
      <c r="S189" s="122"/>
      <c r="T189" s="122"/>
      <c r="W189" s="80"/>
    </row>
    <row r="190" spans="1:23" s="79" customFormat="1" x14ac:dyDescent="0.2">
      <c r="A190" s="119"/>
      <c r="B190" s="119"/>
      <c r="C190" s="119"/>
      <c r="D190" s="119"/>
      <c r="E190" s="119"/>
      <c r="F190" s="119"/>
      <c r="G190" s="128"/>
      <c r="H190" s="122"/>
      <c r="I190" s="122"/>
      <c r="J190" s="122"/>
      <c r="K190" s="119"/>
      <c r="L190" s="119"/>
      <c r="M190" s="119"/>
      <c r="N190" s="128"/>
      <c r="O190" s="128"/>
      <c r="P190" s="122"/>
      <c r="Q190" s="128"/>
      <c r="R190" s="122"/>
      <c r="S190" s="122"/>
      <c r="T190" s="122"/>
      <c r="W190" s="80"/>
    </row>
    <row r="191" spans="1:23" s="79" customFormat="1" x14ac:dyDescent="0.2">
      <c r="A191" s="119"/>
      <c r="B191" s="79" t="s">
        <v>158</v>
      </c>
      <c r="C191" s="5"/>
      <c r="D191" s="5"/>
      <c r="E191" s="5"/>
      <c r="F191" s="5"/>
      <c r="G191" s="5"/>
      <c r="H191" s="5"/>
      <c r="I191" s="5"/>
      <c r="J191" s="122"/>
      <c r="K191" s="119"/>
      <c r="L191" s="119"/>
      <c r="M191" s="119"/>
      <c r="N191" s="128"/>
      <c r="O191" s="128"/>
      <c r="P191" s="122"/>
      <c r="Q191" s="128"/>
      <c r="R191" s="122"/>
      <c r="S191" s="122"/>
      <c r="T191" s="122"/>
      <c r="W191" s="80"/>
    </row>
    <row r="192" spans="1:23" s="79" customFormat="1" x14ac:dyDescent="0.2">
      <c r="A192" s="119"/>
      <c r="B192" s="129" t="s">
        <v>146</v>
      </c>
      <c r="C192" s="5"/>
      <c r="D192" s="5"/>
      <c r="E192" s="5"/>
      <c r="F192" s="5"/>
      <c r="G192" s="5"/>
      <c r="H192" s="5"/>
      <c r="I192" s="5"/>
      <c r="J192" s="122"/>
      <c r="K192" s="119"/>
      <c r="L192" s="119"/>
      <c r="M192" s="119"/>
      <c r="N192" s="128"/>
      <c r="O192" s="128"/>
      <c r="P192" s="122"/>
      <c r="Q192" s="128"/>
      <c r="R192" s="122"/>
      <c r="S192" s="122"/>
      <c r="T192" s="122"/>
      <c r="W192" s="80"/>
    </row>
    <row r="193" spans="1:26" s="79" customFormat="1" x14ac:dyDescent="0.2">
      <c r="A193" s="119"/>
      <c r="B193" s="119"/>
      <c r="C193" s="119"/>
      <c r="D193" s="119"/>
      <c r="E193" s="119"/>
      <c r="F193" s="119"/>
      <c r="G193" s="128"/>
      <c r="H193" s="122"/>
      <c r="I193" s="122"/>
      <c r="J193" s="122"/>
      <c r="K193" s="119"/>
      <c r="L193" s="119"/>
      <c r="M193" s="119"/>
      <c r="N193" s="128"/>
      <c r="O193" s="128"/>
      <c r="P193" s="122"/>
      <c r="Q193" s="128"/>
      <c r="R193" s="122"/>
      <c r="S193" s="122"/>
      <c r="T193" s="122"/>
      <c r="W193" s="80"/>
    </row>
    <row r="194" spans="1:26" ht="12.75" x14ac:dyDescent="0.2">
      <c r="A194" s="5"/>
      <c r="B194" s="99" t="s">
        <v>159</v>
      </c>
    </row>
    <row r="195" spans="1:26" x14ac:dyDescent="0.2">
      <c r="A195" s="5"/>
      <c r="B195" s="5"/>
    </row>
    <row r="196" spans="1:26" x14ac:dyDescent="0.2">
      <c r="A196" s="79"/>
      <c r="B196" s="79" t="s">
        <v>160</v>
      </c>
    </row>
    <row r="197" spans="1:26" x14ac:dyDescent="0.2">
      <c r="A197" s="79"/>
      <c r="B197" s="129" t="s">
        <v>146</v>
      </c>
    </row>
    <row r="198" spans="1:26" x14ac:dyDescent="0.2">
      <c r="A198" s="79"/>
      <c r="B198" s="79"/>
      <c r="C198" s="79"/>
      <c r="D198" s="79"/>
      <c r="E198" s="79"/>
      <c r="F198" s="79"/>
      <c r="G198" s="79"/>
      <c r="K198" s="139"/>
      <c r="L198" s="139"/>
      <c r="M198" s="139"/>
      <c r="N198" s="138"/>
      <c r="O198" s="136"/>
      <c r="P198" s="136"/>
      <c r="Q198" s="79"/>
      <c r="T198" s="6"/>
      <c r="W198" s="5"/>
      <c r="Z198" s="6"/>
    </row>
    <row r="199" spans="1:26" x14ac:dyDescent="0.2">
      <c r="A199" s="79"/>
      <c r="B199" s="79" t="s">
        <v>161</v>
      </c>
      <c r="S199" s="79"/>
      <c r="T199" s="79"/>
      <c r="U199" s="79"/>
      <c r="V199" s="79"/>
      <c r="W199" s="5"/>
      <c r="Z199" s="6"/>
    </row>
    <row r="200" spans="1:26" x14ac:dyDescent="0.2">
      <c r="A200" s="79"/>
      <c r="B200" s="129" t="s">
        <v>146</v>
      </c>
      <c r="Q200" s="5"/>
      <c r="S200" s="79"/>
      <c r="T200" s="79"/>
      <c r="U200" s="79"/>
      <c r="V200" s="79"/>
      <c r="W200" s="5"/>
      <c r="Z200" s="6"/>
    </row>
    <row r="201" spans="1:26" x14ac:dyDescent="0.2">
      <c r="A201" s="79"/>
      <c r="B201" s="79"/>
      <c r="C201" s="79"/>
      <c r="D201" s="79"/>
      <c r="E201" s="79"/>
      <c r="F201" s="79"/>
      <c r="G201" s="79"/>
      <c r="K201" s="139"/>
      <c r="L201" s="139"/>
      <c r="M201" s="139"/>
      <c r="N201" s="138"/>
      <c r="O201" s="136"/>
      <c r="P201" s="136"/>
      <c r="Q201" s="79"/>
      <c r="T201" s="6"/>
      <c r="W201" s="5"/>
      <c r="Z201" s="6"/>
    </row>
    <row r="202" spans="1:26" x14ac:dyDescent="0.2">
      <c r="A202" s="79"/>
      <c r="B202" s="79" t="s">
        <v>162</v>
      </c>
      <c r="K202" s="139"/>
      <c r="L202" s="139"/>
      <c r="M202" s="139"/>
      <c r="N202" s="138"/>
      <c r="O202" s="136"/>
      <c r="P202" s="136"/>
      <c r="Q202" s="79"/>
      <c r="T202" s="6"/>
      <c r="W202" s="5"/>
      <c r="Z202" s="6"/>
    </row>
    <row r="203" spans="1:26" x14ac:dyDescent="0.2">
      <c r="A203" s="79"/>
      <c r="B203" s="129" t="s">
        <v>146</v>
      </c>
      <c r="K203" s="139"/>
      <c r="L203" s="139"/>
      <c r="M203" s="139"/>
      <c r="N203" s="138"/>
      <c r="O203" s="136"/>
      <c r="P203" s="136"/>
      <c r="Q203" s="79"/>
      <c r="T203" s="6"/>
      <c r="W203" s="5"/>
      <c r="Z203" s="6"/>
    </row>
    <row r="204" spans="1:26" x14ac:dyDescent="0.2">
      <c r="A204" s="79"/>
      <c r="B204" s="79"/>
      <c r="C204" s="79"/>
      <c r="D204" s="79"/>
      <c r="E204" s="79"/>
      <c r="F204" s="79"/>
      <c r="G204" s="79"/>
      <c r="I204" s="139"/>
      <c r="J204" s="139"/>
      <c r="K204" s="138"/>
      <c r="L204" s="136"/>
      <c r="M204" s="136"/>
      <c r="N204" s="79"/>
    </row>
    <row r="205" spans="1:26" x14ac:dyDescent="0.2">
      <c r="A205" s="79"/>
      <c r="B205" s="79" t="s">
        <v>163</v>
      </c>
      <c r="J205" s="122"/>
      <c r="K205" s="138"/>
      <c r="L205" s="136"/>
      <c r="M205" s="136"/>
      <c r="N205" s="79"/>
    </row>
    <row r="206" spans="1:26" x14ac:dyDescent="0.2">
      <c r="A206" s="79"/>
      <c r="B206" s="129" t="s">
        <v>146</v>
      </c>
      <c r="J206" s="122"/>
      <c r="K206" s="138"/>
      <c r="L206" s="136"/>
      <c r="M206" s="136"/>
      <c r="N206" s="79"/>
    </row>
    <row r="207" spans="1:26" x14ac:dyDescent="0.2">
      <c r="A207" s="79"/>
      <c r="B207" s="119"/>
      <c r="C207" s="119"/>
      <c r="D207" s="119"/>
      <c r="E207" s="119"/>
      <c r="F207" s="119"/>
      <c r="G207" s="128"/>
      <c r="H207" s="122"/>
      <c r="I207" s="122"/>
      <c r="J207" s="122"/>
      <c r="K207" s="138"/>
      <c r="L207" s="136"/>
      <c r="M207" s="136"/>
      <c r="N207" s="79"/>
    </row>
    <row r="208" spans="1:26" ht="12.75" x14ac:dyDescent="0.2">
      <c r="A208" s="5"/>
      <c r="B208" s="99" t="s">
        <v>164</v>
      </c>
    </row>
    <row r="209" spans="1:23" x14ac:dyDescent="0.2">
      <c r="A209" s="79"/>
      <c r="B209" s="129" t="s">
        <v>146</v>
      </c>
    </row>
    <row r="210" spans="1:23" x14ac:dyDescent="0.2">
      <c r="A210" s="79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</row>
    <row r="211" spans="1:23" x14ac:dyDescent="0.2">
      <c r="A211" s="79"/>
      <c r="B211" s="79" t="s">
        <v>165</v>
      </c>
      <c r="C211" s="140"/>
      <c r="D211" s="140"/>
      <c r="E211" s="140"/>
      <c r="F211" s="140"/>
      <c r="G211" s="140"/>
      <c r="H211" s="140"/>
      <c r="J211" s="6"/>
      <c r="P211" s="6"/>
      <c r="Q211" s="5"/>
      <c r="W211" s="5"/>
    </row>
    <row r="212" spans="1:23" x14ac:dyDescent="0.2">
      <c r="A212" s="79"/>
      <c r="B212" s="129" t="s">
        <v>146</v>
      </c>
      <c r="C212" s="140"/>
      <c r="D212" s="140"/>
      <c r="E212" s="140"/>
      <c r="F212" s="140"/>
      <c r="G212" s="140"/>
      <c r="H212" s="140"/>
      <c r="J212" s="6"/>
      <c r="P212" s="6"/>
      <c r="Q212" s="5"/>
      <c r="W212" s="5"/>
    </row>
    <row r="213" spans="1:23" x14ac:dyDescent="0.2">
      <c r="A213" s="79"/>
      <c r="B213" s="5"/>
    </row>
    <row r="214" spans="1:23" ht="12.75" x14ac:dyDescent="0.2">
      <c r="A214" s="5"/>
      <c r="B214" s="99" t="s">
        <v>166</v>
      </c>
    </row>
    <row r="215" spans="1:23" x14ac:dyDescent="0.2">
      <c r="A215" s="79"/>
      <c r="B215" s="129" t="s">
        <v>146</v>
      </c>
    </row>
    <row r="216" spans="1:23" x14ac:dyDescent="0.2">
      <c r="A216" s="79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</row>
    <row r="217" spans="1:23" x14ac:dyDescent="0.2">
      <c r="A217" s="79"/>
      <c r="B217" s="79" t="s">
        <v>167</v>
      </c>
      <c r="C217" s="140"/>
      <c r="D217" s="140"/>
      <c r="E217" s="140"/>
      <c r="F217" s="140"/>
      <c r="G217" s="140"/>
      <c r="H217" s="140"/>
      <c r="J217" s="6"/>
    </row>
    <row r="218" spans="1:23" x14ac:dyDescent="0.2">
      <c r="A218" s="79"/>
      <c r="B218" s="129" t="s">
        <v>146</v>
      </c>
      <c r="C218" s="140"/>
      <c r="D218" s="140"/>
      <c r="E218" s="140"/>
      <c r="F218" s="140"/>
      <c r="G218" s="140"/>
      <c r="H218" s="140"/>
      <c r="J218" s="6"/>
    </row>
    <row r="219" spans="1:23" x14ac:dyDescent="0.2">
      <c r="A219" s="79"/>
      <c r="B219" s="5"/>
    </row>
    <row r="220" spans="1:23" ht="12.75" x14ac:dyDescent="0.2">
      <c r="A220" s="5"/>
      <c r="B220" s="99" t="s">
        <v>168</v>
      </c>
    </row>
    <row r="221" spans="1:23" x14ac:dyDescent="0.2">
      <c r="A221" s="79"/>
      <c r="B221" s="129" t="s">
        <v>146</v>
      </c>
    </row>
    <row r="222" spans="1:23" x14ac:dyDescent="0.2">
      <c r="A222" s="79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</row>
    <row r="223" spans="1:23" x14ac:dyDescent="0.2">
      <c r="A223" s="79"/>
      <c r="B223" s="79" t="s">
        <v>169</v>
      </c>
      <c r="C223" s="140"/>
      <c r="D223" s="140"/>
      <c r="E223" s="140"/>
      <c r="F223" s="140"/>
      <c r="G223" s="140"/>
      <c r="H223" s="140"/>
      <c r="J223" s="6"/>
    </row>
    <row r="224" spans="1:23" x14ac:dyDescent="0.2">
      <c r="A224" s="79"/>
      <c r="B224" s="129" t="s">
        <v>146</v>
      </c>
      <c r="C224" s="140"/>
      <c r="D224" s="140"/>
      <c r="E224" s="140"/>
      <c r="F224" s="140"/>
      <c r="G224" s="140"/>
      <c r="H224" s="140"/>
      <c r="J224" s="6"/>
    </row>
    <row r="226" spans="1:2" ht="12.75" x14ac:dyDescent="0.2">
      <c r="A226" s="5"/>
      <c r="B226" s="99" t="s">
        <v>170</v>
      </c>
    </row>
    <row r="228" spans="1:2" x14ac:dyDescent="0.2">
      <c r="B228" s="79" t="s">
        <v>171</v>
      </c>
    </row>
    <row r="229" spans="1:2" x14ac:dyDescent="0.2">
      <c r="B229" s="129" t="s">
        <v>146</v>
      </c>
    </row>
    <row r="230" spans="1:2" x14ac:dyDescent="0.2">
      <c r="B230" s="141"/>
    </row>
    <row r="231" spans="1:2" x14ac:dyDescent="0.2">
      <c r="B231" s="79" t="s">
        <v>172</v>
      </c>
    </row>
    <row r="232" spans="1:2" x14ac:dyDescent="0.2">
      <c r="B232" s="129" t="s">
        <v>146</v>
      </c>
    </row>
    <row r="233" spans="1:2" x14ac:dyDescent="0.2">
      <c r="B233" s="142"/>
    </row>
    <row r="234" spans="1:2" x14ac:dyDescent="0.2">
      <c r="B234" s="79" t="s">
        <v>173</v>
      </c>
    </row>
    <row r="235" spans="1:2" x14ac:dyDescent="0.2">
      <c r="B235" s="129" t="s">
        <v>146</v>
      </c>
    </row>
    <row r="237" spans="1:2" ht="12.75" x14ac:dyDescent="0.2">
      <c r="A237" s="5"/>
      <c r="B237" s="99" t="s">
        <v>174</v>
      </c>
    </row>
    <row r="238" spans="1:2" x14ac:dyDescent="0.2">
      <c r="A238" s="79"/>
      <c r="B238" s="5"/>
    </row>
    <row r="239" spans="1:2" x14ac:dyDescent="0.2">
      <c r="A239" s="79"/>
      <c r="B239" s="79" t="s">
        <v>175</v>
      </c>
    </row>
    <row r="240" spans="1:2" x14ac:dyDescent="0.2">
      <c r="A240" s="79"/>
      <c r="B240" s="79"/>
    </row>
    <row r="241" spans="1:23" x14ac:dyDescent="0.2">
      <c r="A241" s="79"/>
      <c r="B241" s="79" t="s">
        <v>176</v>
      </c>
    </row>
    <row r="242" spans="1:23" x14ac:dyDescent="0.2">
      <c r="A242" s="5"/>
      <c r="B242" s="5"/>
    </row>
    <row r="243" spans="1:23" ht="33.75" x14ac:dyDescent="0.2">
      <c r="A243" s="143"/>
      <c r="B243" s="104" t="s">
        <v>117</v>
      </c>
      <c r="C243" s="104" t="s">
        <v>177</v>
      </c>
      <c r="D243" s="104" t="s">
        <v>121</v>
      </c>
      <c r="E243" s="104" t="s">
        <v>122</v>
      </c>
      <c r="F243" s="104" t="s">
        <v>123</v>
      </c>
      <c r="G243" s="104" t="s">
        <v>178</v>
      </c>
      <c r="H243" s="104" t="s">
        <v>125</v>
      </c>
      <c r="I243" s="104" t="s">
        <v>126</v>
      </c>
      <c r="J243" s="104" t="s">
        <v>179</v>
      </c>
      <c r="K243" s="104" t="s">
        <v>127</v>
      </c>
      <c r="P243" s="6"/>
      <c r="Q243" s="5"/>
      <c r="V243" s="6"/>
      <c r="W243" s="5"/>
    </row>
    <row r="244" spans="1:23" ht="45" x14ac:dyDescent="0.2">
      <c r="A244" s="143"/>
      <c r="B244" s="144" t="s">
        <v>180</v>
      </c>
      <c r="C244" s="145">
        <v>23159</v>
      </c>
      <c r="D244" s="145">
        <v>10</v>
      </c>
      <c r="E244" s="46">
        <v>110.7777</v>
      </c>
      <c r="F244" s="146">
        <v>2565500.75</v>
      </c>
      <c r="G244" s="147">
        <v>0.2</v>
      </c>
      <c r="H244" s="112">
        <v>9.41E-4</v>
      </c>
      <c r="I244" s="112">
        <v>9.6100000000000005E-4</v>
      </c>
      <c r="J244" s="148" t="s">
        <v>181</v>
      </c>
      <c r="K244" s="149" t="s">
        <v>138</v>
      </c>
      <c r="M244" s="150"/>
      <c r="P244" s="6"/>
      <c r="Q244" s="5"/>
      <c r="V244" s="6"/>
      <c r="W244" s="5"/>
    </row>
    <row r="245" spans="1:23" ht="45" x14ac:dyDescent="0.2">
      <c r="A245" s="143"/>
      <c r="B245" s="144" t="s">
        <v>182</v>
      </c>
      <c r="C245" s="145">
        <v>32016</v>
      </c>
      <c r="D245" s="145">
        <v>10</v>
      </c>
      <c r="E245" s="46">
        <v>173.35079999999999</v>
      </c>
      <c r="F245" s="146">
        <v>5549999.21</v>
      </c>
      <c r="G245" s="147">
        <v>0.2</v>
      </c>
      <c r="H245" s="112">
        <v>2.0349999999999999E-3</v>
      </c>
      <c r="I245" s="37">
        <v>2.078E-3</v>
      </c>
      <c r="J245" s="46" t="s">
        <v>181</v>
      </c>
      <c r="K245" s="149" t="s">
        <v>183</v>
      </c>
      <c r="M245" s="150"/>
      <c r="P245" s="6"/>
      <c r="Q245" s="5"/>
      <c r="V245" s="6"/>
      <c r="W245" s="5"/>
    </row>
    <row r="246" spans="1:23" ht="45" x14ac:dyDescent="0.2">
      <c r="A246" s="143"/>
      <c r="B246" s="144" t="s">
        <v>184</v>
      </c>
      <c r="C246" s="145">
        <v>203160</v>
      </c>
      <c r="D246" s="145">
        <v>10</v>
      </c>
      <c r="E246" s="46">
        <v>66.218900000000005</v>
      </c>
      <c r="F246" s="146">
        <v>13453031.720000001</v>
      </c>
      <c r="G246" s="147">
        <v>0.2</v>
      </c>
      <c r="H246" s="112">
        <v>4.9319999999999998E-3</v>
      </c>
      <c r="I246" s="37">
        <v>5.0369999999999998E-3</v>
      </c>
      <c r="J246" s="46" t="s">
        <v>181</v>
      </c>
      <c r="K246" s="149" t="s">
        <v>185</v>
      </c>
      <c r="M246" s="150"/>
      <c r="P246" s="6"/>
      <c r="Q246" s="5"/>
      <c r="V246" s="6"/>
      <c r="W246" s="5"/>
    </row>
    <row r="247" spans="1:23" ht="45" x14ac:dyDescent="0.2">
      <c r="A247" s="143"/>
      <c r="B247" s="144" t="s">
        <v>186</v>
      </c>
      <c r="C247" s="145">
        <v>27554</v>
      </c>
      <c r="D247" s="145">
        <v>10</v>
      </c>
      <c r="E247" s="46">
        <v>176.51599999999999</v>
      </c>
      <c r="F247" s="146">
        <v>4863721.8600000003</v>
      </c>
      <c r="G247" s="147">
        <v>0.2</v>
      </c>
      <c r="H247" s="112">
        <v>1.7830000000000001E-3</v>
      </c>
      <c r="I247" s="37">
        <v>1.8209999999999999E-3</v>
      </c>
      <c r="J247" s="46" t="s">
        <v>181</v>
      </c>
      <c r="K247" s="149" t="s">
        <v>138</v>
      </c>
      <c r="M247" s="150"/>
      <c r="P247" s="6"/>
      <c r="Q247" s="5"/>
      <c r="V247" s="6"/>
      <c r="W247" s="5"/>
    </row>
    <row r="248" spans="1:23" ht="45" x14ac:dyDescent="0.2">
      <c r="A248" s="143"/>
      <c r="B248" s="144" t="s">
        <v>187</v>
      </c>
      <c r="C248" s="145">
        <v>21237</v>
      </c>
      <c r="D248" s="145">
        <v>10</v>
      </c>
      <c r="E248" s="46">
        <v>213.65010000000001</v>
      </c>
      <c r="F248" s="146">
        <v>4537287.17</v>
      </c>
      <c r="G248" s="147">
        <v>0.2</v>
      </c>
      <c r="H248" s="112">
        <v>1.663E-3</v>
      </c>
      <c r="I248" s="37">
        <v>1.699E-3</v>
      </c>
      <c r="J248" s="46" t="s">
        <v>181</v>
      </c>
      <c r="K248" s="149" t="s">
        <v>138</v>
      </c>
      <c r="M248" s="150"/>
      <c r="P248" s="6"/>
      <c r="Q248" s="5"/>
      <c r="V248" s="6"/>
      <c r="W248" s="5"/>
    </row>
    <row r="249" spans="1:23" ht="45" x14ac:dyDescent="0.2">
      <c r="A249" s="143"/>
      <c r="B249" s="144" t="s">
        <v>188</v>
      </c>
      <c r="C249" s="145">
        <v>6466226</v>
      </c>
      <c r="D249" s="145">
        <v>10</v>
      </c>
      <c r="E249" s="46">
        <v>62.772300000000001</v>
      </c>
      <c r="F249" s="146">
        <v>405899878.33999997</v>
      </c>
      <c r="G249" s="147">
        <v>0.19989999999999999</v>
      </c>
      <c r="H249" s="112">
        <v>0.148812</v>
      </c>
      <c r="I249" s="37">
        <v>0.15196599999999999</v>
      </c>
      <c r="J249" s="46" t="s">
        <v>181</v>
      </c>
      <c r="K249" s="149" t="s">
        <v>189</v>
      </c>
      <c r="M249" s="150"/>
      <c r="P249" s="6"/>
      <c r="Q249" s="5"/>
      <c r="V249" s="6"/>
      <c r="W249" s="5"/>
    </row>
    <row r="250" spans="1:23" ht="56.25" x14ac:dyDescent="0.2">
      <c r="A250" s="143"/>
      <c r="B250" s="144" t="s">
        <v>190</v>
      </c>
      <c r="C250" s="145">
        <v>2875443</v>
      </c>
      <c r="D250" s="145">
        <v>10</v>
      </c>
      <c r="E250" s="46">
        <v>555.60130000000004</v>
      </c>
      <c r="F250" s="146">
        <v>1597599868.8800001</v>
      </c>
      <c r="G250" s="147">
        <v>0.2</v>
      </c>
      <c r="H250" s="112">
        <v>0.58571700000000004</v>
      </c>
      <c r="I250" s="37">
        <v>0.59813099999999997</v>
      </c>
      <c r="J250" s="46" t="s">
        <v>181</v>
      </c>
      <c r="K250" s="149" t="s">
        <v>191</v>
      </c>
      <c r="M250" s="150"/>
      <c r="P250" s="6"/>
      <c r="Q250" s="5"/>
      <c r="V250" s="6"/>
      <c r="W250" s="5"/>
    </row>
    <row r="251" spans="1:23" ht="51" customHeight="1" x14ac:dyDescent="0.2">
      <c r="A251" s="143"/>
      <c r="B251" s="144" t="s">
        <v>192</v>
      </c>
      <c r="C251" s="145">
        <v>5314279</v>
      </c>
      <c r="D251" s="145">
        <v>10</v>
      </c>
      <c r="E251" s="46">
        <v>0</v>
      </c>
      <c r="F251" s="146">
        <v>0</v>
      </c>
      <c r="G251" s="147">
        <v>0.1181</v>
      </c>
      <c r="H251" s="112">
        <v>0</v>
      </c>
      <c r="I251" s="37">
        <v>0</v>
      </c>
      <c r="J251" s="46" t="s">
        <v>181</v>
      </c>
      <c r="K251" s="149" t="s">
        <v>138</v>
      </c>
      <c r="M251" s="150"/>
      <c r="P251" s="6"/>
      <c r="Q251" s="5"/>
      <c r="V251" s="6"/>
      <c r="W251" s="5"/>
    </row>
    <row r="252" spans="1:23" ht="33.75" x14ac:dyDescent="0.2">
      <c r="A252" s="143"/>
      <c r="B252" s="144" t="s">
        <v>193</v>
      </c>
      <c r="C252" s="145">
        <v>132784</v>
      </c>
      <c r="D252" s="145">
        <v>10</v>
      </c>
      <c r="E252" s="46">
        <v>0</v>
      </c>
      <c r="F252" s="146">
        <v>0</v>
      </c>
      <c r="G252" s="147">
        <v>0.4899</v>
      </c>
      <c r="H252" s="112">
        <v>0</v>
      </c>
      <c r="I252" s="37">
        <v>0</v>
      </c>
      <c r="J252" s="46" t="s">
        <v>181</v>
      </c>
      <c r="K252" s="149" t="s">
        <v>194</v>
      </c>
      <c r="M252" s="150"/>
      <c r="P252" s="6"/>
      <c r="Q252" s="5"/>
      <c r="V252" s="6"/>
      <c r="W252" s="5"/>
    </row>
    <row r="253" spans="1:23" ht="56.25" x14ac:dyDescent="0.2">
      <c r="A253" s="143"/>
      <c r="B253" s="144" t="s">
        <v>195</v>
      </c>
      <c r="C253" s="145">
        <v>14871947</v>
      </c>
      <c r="D253" s="145">
        <v>1</v>
      </c>
      <c r="E253" s="46">
        <v>1.7547999999999999</v>
      </c>
      <c r="F253" s="146">
        <v>26097292.600000001</v>
      </c>
      <c r="G253" s="147">
        <v>6.4799999999999996E-2</v>
      </c>
      <c r="H253" s="112">
        <v>9.5680000000000001E-3</v>
      </c>
      <c r="I253" s="37">
        <v>9.7710000000000002E-3</v>
      </c>
      <c r="J253" s="46" t="s">
        <v>181</v>
      </c>
      <c r="K253" s="125" t="s">
        <v>196</v>
      </c>
      <c r="M253" s="150"/>
      <c r="P253" s="6"/>
      <c r="Q253" s="5"/>
      <c r="V253" s="6"/>
      <c r="W253" s="5"/>
    </row>
    <row r="254" spans="1:23" x14ac:dyDescent="0.2">
      <c r="A254" s="143"/>
      <c r="B254" s="144" t="s">
        <v>197</v>
      </c>
      <c r="C254" s="145">
        <v>1595520</v>
      </c>
      <c r="D254" s="145">
        <v>2.5</v>
      </c>
      <c r="E254" s="46">
        <v>0</v>
      </c>
      <c r="F254" s="146">
        <v>0</v>
      </c>
      <c r="G254" s="147">
        <v>0.33260000000000001</v>
      </c>
      <c r="H254" s="112">
        <v>0</v>
      </c>
      <c r="I254" s="37">
        <v>0</v>
      </c>
      <c r="J254" s="46" t="s">
        <v>198</v>
      </c>
      <c r="K254" s="125" t="s">
        <v>199</v>
      </c>
      <c r="M254" s="150"/>
      <c r="P254" s="6"/>
      <c r="Q254" s="5"/>
      <c r="V254" s="6"/>
      <c r="W254" s="5"/>
    </row>
    <row r="255" spans="1:23" x14ac:dyDescent="0.2">
      <c r="A255" s="143"/>
      <c r="B255" s="144" t="s">
        <v>200</v>
      </c>
      <c r="C255" s="145">
        <v>43263</v>
      </c>
      <c r="D255" s="145">
        <v>2.5</v>
      </c>
      <c r="E255" s="46">
        <v>0</v>
      </c>
      <c r="F255" s="146">
        <v>0</v>
      </c>
      <c r="G255" s="147">
        <v>0.17480000000000001</v>
      </c>
      <c r="H255" s="112">
        <v>0</v>
      </c>
      <c r="I255" s="37">
        <v>0</v>
      </c>
      <c r="J255" s="46" t="s">
        <v>198</v>
      </c>
      <c r="K255" s="125" t="s">
        <v>199</v>
      </c>
      <c r="M255" s="150"/>
      <c r="P255" s="6"/>
      <c r="Q255" s="5"/>
      <c r="V255" s="6"/>
      <c r="W255" s="5"/>
    </row>
    <row r="256" spans="1:23" x14ac:dyDescent="0.2">
      <c r="A256" s="143"/>
      <c r="B256" s="144" t="s">
        <v>201</v>
      </c>
      <c r="C256" s="145">
        <v>132859</v>
      </c>
      <c r="D256" s="145">
        <v>2.5</v>
      </c>
      <c r="E256" s="46">
        <v>0</v>
      </c>
      <c r="F256" s="146">
        <v>0</v>
      </c>
      <c r="G256" s="147">
        <v>0.3</v>
      </c>
      <c r="H256" s="112">
        <v>0</v>
      </c>
      <c r="I256" s="37">
        <v>0</v>
      </c>
      <c r="J256" s="46" t="s">
        <v>198</v>
      </c>
      <c r="K256" s="125" t="s">
        <v>202</v>
      </c>
      <c r="M256" s="150"/>
      <c r="P256" s="6"/>
      <c r="Q256" s="5"/>
      <c r="V256" s="6"/>
      <c r="W256" s="5"/>
    </row>
    <row r="257" spans="1:61" x14ac:dyDescent="0.2">
      <c r="A257" s="143"/>
      <c r="B257" s="144" t="s">
        <v>203</v>
      </c>
      <c r="C257" s="145">
        <v>513754</v>
      </c>
      <c r="D257" s="145">
        <v>10</v>
      </c>
      <c r="E257" s="46">
        <v>0</v>
      </c>
      <c r="F257" s="146">
        <v>0</v>
      </c>
      <c r="G257" s="147">
        <v>0.2155</v>
      </c>
      <c r="H257" s="112">
        <v>0</v>
      </c>
      <c r="I257" s="37">
        <v>0</v>
      </c>
      <c r="J257" s="46" t="s">
        <v>204</v>
      </c>
      <c r="K257" s="125" t="s">
        <v>202</v>
      </c>
      <c r="M257" s="150"/>
      <c r="P257" s="6"/>
      <c r="Q257" s="5"/>
      <c r="V257" s="6"/>
      <c r="W257" s="5"/>
    </row>
    <row r="258" spans="1:61" ht="45" x14ac:dyDescent="0.2">
      <c r="A258" s="143"/>
      <c r="B258" s="144" t="s">
        <v>205</v>
      </c>
      <c r="C258" s="145">
        <v>2011456</v>
      </c>
      <c r="D258" s="145">
        <v>10</v>
      </c>
      <c r="E258" s="46">
        <v>117.82510000000001</v>
      </c>
      <c r="F258" s="146">
        <v>237000004.34999999</v>
      </c>
      <c r="G258" s="147">
        <v>0.4899</v>
      </c>
      <c r="H258" s="112">
        <v>8.6889999999999995E-2</v>
      </c>
      <c r="I258" s="37">
        <v>8.8731000000000004E-2</v>
      </c>
      <c r="J258" s="46" t="s">
        <v>181</v>
      </c>
      <c r="K258" s="149" t="s">
        <v>189</v>
      </c>
      <c r="M258" s="150"/>
      <c r="P258" s="6"/>
      <c r="Q258" s="5"/>
      <c r="V258" s="6"/>
      <c r="W258" s="5"/>
    </row>
    <row r="259" spans="1:61" x14ac:dyDescent="0.2">
      <c r="A259" s="143"/>
      <c r="B259" s="144" t="s">
        <v>206</v>
      </c>
      <c r="C259" s="145">
        <v>198860</v>
      </c>
      <c r="D259" s="145">
        <v>78.78</v>
      </c>
      <c r="E259" s="46">
        <v>0</v>
      </c>
      <c r="F259" s="146">
        <v>0</v>
      </c>
      <c r="G259" s="147">
        <v>0.19900000000000001</v>
      </c>
      <c r="H259" s="112">
        <v>0</v>
      </c>
      <c r="I259" s="37">
        <v>0</v>
      </c>
      <c r="J259" s="46" t="s">
        <v>204</v>
      </c>
      <c r="K259" s="125" t="s">
        <v>199</v>
      </c>
      <c r="M259" s="150"/>
      <c r="P259" s="6"/>
      <c r="Q259" s="5"/>
      <c r="V259" s="6"/>
      <c r="W259" s="5"/>
    </row>
    <row r="260" spans="1:61" ht="67.5" x14ac:dyDescent="0.2">
      <c r="A260" s="143"/>
      <c r="B260" s="144" t="s">
        <v>207</v>
      </c>
      <c r="C260" s="145">
        <v>6000000</v>
      </c>
      <c r="D260" s="151">
        <v>1.6</v>
      </c>
      <c r="E260" s="46">
        <v>5.2057000000000002</v>
      </c>
      <c r="F260" s="146">
        <v>31234200</v>
      </c>
      <c r="G260" s="147">
        <v>1</v>
      </c>
      <c r="H260" s="112">
        <v>1.1450999999999999E-2</v>
      </c>
      <c r="I260" s="37">
        <v>1.1694E-2</v>
      </c>
      <c r="J260" s="46" t="s">
        <v>181</v>
      </c>
      <c r="K260" s="149" t="s">
        <v>208</v>
      </c>
      <c r="M260" s="150"/>
      <c r="P260" s="6"/>
      <c r="Q260" s="5"/>
      <c r="V260" s="6"/>
      <c r="W260" s="5"/>
    </row>
    <row r="261" spans="1:61" ht="6.75" customHeight="1" x14ac:dyDescent="0.2">
      <c r="A261" s="12"/>
      <c r="B261" s="152"/>
      <c r="C261" s="46"/>
      <c r="D261" s="46"/>
      <c r="E261" s="46"/>
      <c r="F261" s="146"/>
      <c r="G261" s="147"/>
      <c r="H261" s="153"/>
      <c r="I261" s="153"/>
      <c r="J261" s="46"/>
      <c r="K261" s="118"/>
      <c r="P261" s="6"/>
      <c r="Q261" s="5"/>
      <c r="V261" s="6"/>
      <c r="W261" s="5"/>
    </row>
    <row r="262" spans="1:61" x14ac:dyDescent="0.2">
      <c r="A262" s="119"/>
      <c r="B262" s="154" t="s">
        <v>134</v>
      </c>
      <c r="C262" s="155"/>
      <c r="D262" s="155"/>
      <c r="E262" s="155"/>
      <c r="F262" s="156">
        <f>SUM(F244:F261)</f>
        <v>2328800784.8800001</v>
      </c>
      <c r="G262" s="157"/>
      <c r="H262" s="157">
        <f>SUM(H244:H261)</f>
        <v>0.85379200000000011</v>
      </c>
      <c r="I262" s="157">
        <f>SUM(I244:I261)</f>
        <v>0.87188899999999991</v>
      </c>
      <c r="J262" s="157"/>
      <c r="K262" s="158"/>
      <c r="L262" s="119"/>
      <c r="M262" s="79"/>
      <c r="P262" s="79"/>
      <c r="Q262" s="79"/>
      <c r="R262" s="80"/>
      <c r="S262" s="79"/>
      <c r="T262" s="79"/>
      <c r="U262" s="79"/>
      <c r="V262" s="79"/>
      <c r="W262" s="79"/>
      <c r="X262" s="80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79"/>
      <c r="AP262" s="79"/>
      <c r="AQ262" s="79"/>
      <c r="AR262" s="79"/>
      <c r="AS262" s="79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E262" s="79"/>
      <c r="BF262" s="79"/>
      <c r="BG262" s="79"/>
      <c r="BH262" s="79"/>
      <c r="BI262" s="79"/>
    </row>
    <row r="263" spans="1:61" s="79" customFormat="1" x14ac:dyDescent="0.2">
      <c r="A263" s="1"/>
      <c r="B263" s="12"/>
      <c r="C263" s="5"/>
      <c r="D263" s="5"/>
      <c r="E263" s="5"/>
      <c r="F263" s="81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6"/>
      <c r="R263" s="5"/>
      <c r="S263" s="5"/>
      <c r="T263" s="5"/>
      <c r="U263" s="5"/>
      <c r="V263" s="5"/>
      <c r="W263" s="6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</row>
    <row r="264" spans="1:61" x14ac:dyDescent="0.2">
      <c r="B264" s="119" t="s">
        <v>209</v>
      </c>
      <c r="F264" s="81"/>
      <c r="G264" s="9"/>
      <c r="H264" s="13"/>
      <c r="I264" s="13"/>
    </row>
    <row r="265" spans="1:61" x14ac:dyDescent="0.2">
      <c r="B265" s="129" t="s">
        <v>146</v>
      </c>
    </row>
    <row r="267" spans="1:61" x14ac:dyDescent="0.2">
      <c r="B267" s="79" t="s">
        <v>210</v>
      </c>
      <c r="C267" s="119"/>
      <c r="D267" s="119"/>
      <c r="E267" s="119"/>
      <c r="F267" s="119"/>
      <c r="G267" s="119"/>
      <c r="H267" s="128"/>
      <c r="I267" s="128"/>
      <c r="J267" s="128"/>
      <c r="K267" s="128"/>
      <c r="L267" s="119"/>
    </row>
    <row r="268" spans="1:61" x14ac:dyDescent="0.2">
      <c r="B268" s="5"/>
      <c r="C268" s="119"/>
      <c r="D268" s="119"/>
      <c r="E268" s="119"/>
      <c r="F268" s="119"/>
      <c r="G268" s="119"/>
      <c r="H268" s="128"/>
      <c r="I268" s="128"/>
      <c r="J268" s="128"/>
      <c r="K268" s="128"/>
      <c r="L268" s="119"/>
    </row>
    <row r="269" spans="1:61" ht="33.75" x14ac:dyDescent="0.2">
      <c r="B269" s="104" t="s">
        <v>117</v>
      </c>
      <c r="C269" s="104" t="s">
        <v>120</v>
      </c>
      <c r="D269" s="104" t="s">
        <v>121</v>
      </c>
      <c r="E269" s="104" t="s">
        <v>122</v>
      </c>
      <c r="F269" s="104" t="s">
        <v>123</v>
      </c>
      <c r="G269" s="104" t="s">
        <v>124</v>
      </c>
      <c r="H269" s="104" t="s">
        <v>125</v>
      </c>
      <c r="I269" s="104" t="s">
        <v>126</v>
      </c>
      <c r="M269" s="6"/>
      <c r="Q269" s="5"/>
      <c r="S269" s="6"/>
      <c r="W269" s="5"/>
    </row>
    <row r="270" spans="1:61" x14ac:dyDescent="0.2">
      <c r="B270" s="106" t="s">
        <v>211</v>
      </c>
      <c r="C270" s="159">
        <v>17912</v>
      </c>
      <c r="D270" s="107">
        <v>1</v>
      </c>
      <c r="E270" s="160">
        <v>0</v>
      </c>
      <c r="F270" s="161">
        <v>0</v>
      </c>
      <c r="G270" s="162">
        <v>0.19900000000000001</v>
      </c>
      <c r="H270" s="163">
        <v>0</v>
      </c>
      <c r="I270" s="37">
        <v>0</v>
      </c>
      <c r="M270" s="6"/>
      <c r="Q270" s="5"/>
      <c r="S270" s="6"/>
      <c r="W270" s="5"/>
    </row>
    <row r="271" spans="1:61" x14ac:dyDescent="0.2">
      <c r="B271" s="119" t="s">
        <v>134</v>
      </c>
      <c r="C271" s="119"/>
      <c r="D271" s="119"/>
      <c r="E271" s="119"/>
      <c r="F271" s="128">
        <f>SUM(F270:F270)</f>
        <v>0</v>
      </c>
      <c r="G271" s="164"/>
      <c r="H271" s="122">
        <f>SUM(H270)</f>
        <v>0</v>
      </c>
      <c r="I271" s="122">
        <f>SUM(I270)</f>
        <v>0</v>
      </c>
      <c r="J271" s="122"/>
      <c r="K271" s="122"/>
      <c r="L271" s="119"/>
    </row>
    <row r="273" spans="1:22" x14ac:dyDescent="0.2">
      <c r="B273" s="79" t="s">
        <v>212</v>
      </c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22" x14ac:dyDescent="0.2">
      <c r="B274" s="79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22" ht="22.5" x14ac:dyDescent="0.2">
      <c r="B275" s="104" t="s">
        <v>213</v>
      </c>
      <c r="C275" s="104" t="s">
        <v>119</v>
      </c>
      <c r="D275" s="104" t="s">
        <v>214</v>
      </c>
      <c r="E275" s="104" t="s">
        <v>215</v>
      </c>
      <c r="F275" s="104" t="s">
        <v>216</v>
      </c>
      <c r="G275" s="104" t="s">
        <v>217</v>
      </c>
      <c r="H275" s="104" t="s">
        <v>218</v>
      </c>
      <c r="I275" s="104" t="s">
        <v>219</v>
      </c>
      <c r="J275" s="104" t="s">
        <v>220</v>
      </c>
      <c r="K275" s="104" t="s">
        <v>221</v>
      </c>
      <c r="L275" s="104" t="s">
        <v>222</v>
      </c>
      <c r="M275" s="104" t="s">
        <v>223</v>
      </c>
      <c r="N275" s="104" t="s">
        <v>224</v>
      </c>
      <c r="O275" s="104" t="s">
        <v>125</v>
      </c>
      <c r="P275" s="104" t="s">
        <v>126</v>
      </c>
      <c r="Q275" s="104" t="s">
        <v>127</v>
      </c>
    </row>
    <row r="276" spans="1:22" ht="33.75" x14ac:dyDescent="0.2">
      <c r="B276" s="165" t="s">
        <v>225</v>
      </c>
      <c r="C276" s="108">
        <v>46087</v>
      </c>
      <c r="D276" s="166">
        <v>10000</v>
      </c>
      <c r="E276" s="108">
        <v>46091</v>
      </c>
      <c r="F276" s="108">
        <v>46230</v>
      </c>
      <c r="G276" s="108">
        <v>46230</v>
      </c>
      <c r="H276" s="167">
        <v>50000000</v>
      </c>
      <c r="I276" s="167">
        <v>9863.0136986301368</v>
      </c>
      <c r="J276" s="167">
        <v>3343561.65</v>
      </c>
      <c r="K276" s="168" t="s">
        <v>226</v>
      </c>
      <c r="L276" s="169">
        <v>100.07530800000001</v>
      </c>
      <c r="M276" s="168">
        <f>L276*H276/100+J276</f>
        <v>53381215.649999999</v>
      </c>
      <c r="N276" s="112">
        <f>H276/500000000</f>
        <v>0.1</v>
      </c>
      <c r="O276" s="170">
        <v>1.9571000000000002E-2</v>
      </c>
      <c r="P276" s="171">
        <v>1.9986E-2</v>
      </c>
      <c r="Q276" s="172" t="s">
        <v>227</v>
      </c>
    </row>
    <row r="277" spans="1:22" x14ac:dyDescent="0.2">
      <c r="E277" s="173"/>
      <c r="N277" s="174"/>
    </row>
    <row r="278" spans="1:22" x14ac:dyDescent="0.2"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22" x14ac:dyDescent="0.2">
      <c r="B279" s="79" t="s">
        <v>228</v>
      </c>
    </row>
    <row r="280" spans="1:22" x14ac:dyDescent="0.2">
      <c r="B280" s="129" t="s">
        <v>146</v>
      </c>
    </row>
    <row r="282" spans="1:22" x14ac:dyDescent="0.2">
      <c r="B282" s="79" t="s">
        <v>229</v>
      </c>
    </row>
    <row r="284" spans="1:22" x14ac:dyDescent="0.2">
      <c r="B284" s="79" t="s">
        <v>230</v>
      </c>
      <c r="C284" s="175"/>
      <c r="D284" s="175"/>
      <c r="E284" s="175"/>
      <c r="F284" s="175"/>
      <c r="G284" s="175"/>
      <c r="H284" s="175"/>
      <c r="I284" s="175"/>
    </row>
    <row r="285" spans="1:22" x14ac:dyDescent="0.2">
      <c r="B285" s="129" t="s">
        <v>146</v>
      </c>
      <c r="C285" s="175"/>
      <c r="D285" s="175"/>
      <c r="E285" s="175"/>
      <c r="F285" s="175"/>
      <c r="G285" s="175"/>
      <c r="H285" s="175"/>
      <c r="I285" s="175"/>
    </row>
    <row r="286" spans="1:22" s="79" customFormat="1" x14ac:dyDescent="0.2">
      <c r="A286" s="176"/>
      <c r="B286" s="119"/>
      <c r="C286" s="5"/>
      <c r="D286" s="5"/>
      <c r="E286" s="5"/>
      <c r="F286" s="5"/>
      <c r="G286" s="5"/>
      <c r="H286" s="128"/>
      <c r="I286" s="122"/>
      <c r="P286" s="80"/>
      <c r="V286" s="80"/>
    </row>
    <row r="287" spans="1:22" s="79" customFormat="1" ht="12.75" x14ac:dyDescent="0.2">
      <c r="B287" s="99" t="s">
        <v>231</v>
      </c>
      <c r="P287" s="80"/>
      <c r="V287" s="80"/>
    </row>
    <row r="288" spans="1:22" s="79" customFormat="1" x14ac:dyDescent="0.2">
      <c r="A288" s="176"/>
      <c r="G288" s="5"/>
      <c r="H288" s="5"/>
      <c r="I288" s="5"/>
      <c r="J288" s="5"/>
      <c r="P288" s="80"/>
      <c r="V288" s="80"/>
    </row>
    <row r="289" spans="1:61" s="79" customFormat="1" x14ac:dyDescent="0.2">
      <c r="A289" s="176"/>
      <c r="B289" s="79" t="s">
        <v>232</v>
      </c>
      <c r="G289" s="5"/>
      <c r="H289" s="5"/>
      <c r="I289" s="5"/>
      <c r="J289" s="5"/>
      <c r="P289" s="80"/>
      <c r="V289" s="80"/>
    </row>
    <row r="290" spans="1:61" s="79" customFormat="1" x14ac:dyDescent="0.2">
      <c r="A290" s="1"/>
      <c r="B290" s="12"/>
      <c r="C290" s="12"/>
      <c r="D290" s="12"/>
      <c r="E290" s="12"/>
      <c r="F290" s="12"/>
      <c r="G290" s="5"/>
      <c r="H290" s="5"/>
      <c r="I290" s="5"/>
      <c r="J290" s="5"/>
      <c r="K290" s="5"/>
      <c r="L290" s="12"/>
      <c r="M290" s="12"/>
      <c r="N290" s="5"/>
      <c r="O290" s="5"/>
      <c r="P290" s="5"/>
      <c r="Q290" s="6"/>
      <c r="R290" s="5"/>
      <c r="S290" s="5"/>
      <c r="T290" s="5"/>
      <c r="U290" s="5"/>
      <c r="V290" s="5"/>
      <c r="W290" s="6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</row>
    <row r="291" spans="1:61" ht="22.5" x14ac:dyDescent="0.2">
      <c r="B291" s="104" t="s">
        <v>233</v>
      </c>
      <c r="C291" s="104" t="s">
        <v>223</v>
      </c>
      <c r="D291" s="104" t="s">
        <v>125</v>
      </c>
      <c r="E291" s="104" t="s">
        <v>126</v>
      </c>
      <c r="F291" s="142"/>
      <c r="L291" s="12"/>
      <c r="M291" s="12"/>
    </row>
    <row r="292" spans="1:61" x14ac:dyDescent="0.2">
      <c r="B292" s="106" t="s">
        <v>234</v>
      </c>
      <c r="C292" s="177">
        <v>45959547.869999997</v>
      </c>
      <c r="D292" s="163">
        <v>1.685E-2</v>
      </c>
      <c r="E292" s="112">
        <v>1.7207E-2</v>
      </c>
      <c r="L292" s="12"/>
      <c r="M292" s="12"/>
    </row>
    <row r="293" spans="1:61" x14ac:dyDescent="0.2">
      <c r="B293" s="106" t="s">
        <v>235</v>
      </c>
      <c r="C293" s="177">
        <v>-147704.88</v>
      </c>
      <c r="D293" s="163">
        <v>-5.3999999999999998E-5</v>
      </c>
      <c r="E293" s="112">
        <v>-5.5000000000000002E-5</v>
      </c>
      <c r="G293" s="178"/>
      <c r="H293" s="179"/>
      <c r="J293" s="12"/>
      <c r="L293" s="12"/>
      <c r="M293" s="12"/>
    </row>
    <row r="294" spans="1:61" x14ac:dyDescent="0.2">
      <c r="B294" s="115" t="s">
        <v>236</v>
      </c>
      <c r="C294" s="43">
        <v>37641.660000000003</v>
      </c>
      <c r="D294" s="180">
        <v>1.4E-5</v>
      </c>
      <c r="E294" s="112">
        <v>1.4E-5</v>
      </c>
      <c r="F294" s="142"/>
      <c r="G294" s="142"/>
      <c r="H294" s="12"/>
      <c r="I294" s="12"/>
      <c r="J294" s="12"/>
      <c r="L294" s="12"/>
      <c r="M294" s="12"/>
    </row>
    <row r="295" spans="1:61" x14ac:dyDescent="0.2">
      <c r="B295" s="115" t="s">
        <v>237</v>
      </c>
      <c r="C295" s="43">
        <v>1966.84</v>
      </c>
      <c r="D295" s="180">
        <v>9.9999999999999995E-7</v>
      </c>
      <c r="E295" s="112">
        <v>9.9999999999999995E-7</v>
      </c>
      <c r="F295" s="142"/>
      <c r="G295" s="142"/>
      <c r="H295" s="12"/>
      <c r="I295" s="12"/>
      <c r="J295" s="12"/>
      <c r="L295" s="12"/>
      <c r="M295" s="12"/>
    </row>
    <row r="296" spans="1:61" ht="12.75" x14ac:dyDescent="0.2">
      <c r="B296" s="115" t="s">
        <v>238</v>
      </c>
      <c r="C296" s="43">
        <v>1134.51</v>
      </c>
      <c r="D296" s="180">
        <v>0</v>
      </c>
      <c r="E296" s="112">
        <v>0</v>
      </c>
      <c r="F296" s="142"/>
      <c r="G296" s="181"/>
      <c r="H296" s="178"/>
      <c r="I296" s="12"/>
      <c r="J296" s="12"/>
      <c r="L296" s="12"/>
      <c r="M296" s="12"/>
    </row>
    <row r="297" spans="1:61" x14ac:dyDescent="0.2">
      <c r="B297" s="115" t="s">
        <v>239</v>
      </c>
      <c r="C297" s="43">
        <v>868.92</v>
      </c>
      <c r="D297" s="180">
        <v>0</v>
      </c>
      <c r="E297" s="112">
        <v>0</v>
      </c>
      <c r="F297" s="142"/>
      <c r="G297" s="142"/>
      <c r="H297" s="12"/>
      <c r="I297" s="12"/>
      <c r="J297" s="12"/>
      <c r="L297" s="12"/>
      <c r="M297" s="12"/>
    </row>
    <row r="298" spans="1:61" x14ac:dyDescent="0.2">
      <c r="B298" s="115" t="s">
        <v>240</v>
      </c>
      <c r="C298" s="43">
        <v>1011.37</v>
      </c>
      <c r="D298" s="180">
        <v>0</v>
      </c>
      <c r="E298" s="112">
        <v>0</v>
      </c>
      <c r="F298" s="142"/>
      <c r="G298" s="142"/>
      <c r="H298" s="12"/>
      <c r="I298" s="12"/>
      <c r="J298" s="12"/>
      <c r="L298" s="12"/>
      <c r="M298" s="12"/>
    </row>
    <row r="299" spans="1:61" x14ac:dyDescent="0.2">
      <c r="B299" s="115" t="s">
        <v>241</v>
      </c>
      <c r="C299" s="43">
        <v>0</v>
      </c>
      <c r="D299" s="180">
        <v>0</v>
      </c>
      <c r="E299" s="112">
        <v>0</v>
      </c>
      <c r="F299" s="142"/>
      <c r="G299" s="142"/>
      <c r="H299" s="12"/>
      <c r="I299" s="12"/>
      <c r="J299" s="12"/>
      <c r="L299" s="12"/>
      <c r="M299" s="12"/>
    </row>
    <row r="300" spans="1:61" x14ac:dyDescent="0.2">
      <c r="B300" s="119" t="s">
        <v>134</v>
      </c>
      <c r="C300" s="128">
        <f>SUM(C292:C299)</f>
        <v>45854466.289999992</v>
      </c>
      <c r="D300" s="122">
        <f>SUM(D292:D299)</f>
        <v>1.6811000000000003E-2</v>
      </c>
      <c r="E300" s="122">
        <f>SUM(E292:E299)</f>
        <v>1.7167000000000002E-2</v>
      </c>
      <c r="F300" s="142"/>
      <c r="G300" s="182"/>
      <c r="H300" s="12"/>
      <c r="I300" s="12"/>
      <c r="J300" s="12"/>
      <c r="L300" s="12"/>
      <c r="M300" s="12"/>
    </row>
    <row r="301" spans="1:61" x14ac:dyDescent="0.2">
      <c r="B301" s="183" t="s">
        <v>242</v>
      </c>
      <c r="C301" s="142"/>
      <c r="D301" s="142"/>
      <c r="E301" s="142"/>
      <c r="H301" s="12"/>
      <c r="I301" s="12"/>
      <c r="J301" s="12"/>
      <c r="L301" s="12"/>
      <c r="M301" s="12"/>
    </row>
    <row r="302" spans="1:61" x14ac:dyDescent="0.2">
      <c r="B302" s="183" t="s">
        <v>243</v>
      </c>
      <c r="C302" s="182"/>
      <c r="D302" s="142"/>
      <c r="E302" s="142"/>
      <c r="F302" s="142"/>
      <c r="G302" s="142"/>
      <c r="H302" s="12"/>
      <c r="I302" s="12"/>
      <c r="J302" s="12"/>
      <c r="L302" s="12"/>
      <c r="M302" s="12"/>
    </row>
    <row r="303" spans="1:61" x14ac:dyDescent="0.2">
      <c r="B303" s="183"/>
      <c r="C303" s="182"/>
      <c r="D303" s="142"/>
      <c r="E303" s="142"/>
      <c r="F303" s="142"/>
      <c r="G303" s="142"/>
      <c r="H303" s="12"/>
      <c r="I303" s="12"/>
      <c r="J303" s="12"/>
      <c r="L303" s="12"/>
      <c r="M303" s="12"/>
    </row>
    <row r="304" spans="1:61" x14ac:dyDescent="0.2">
      <c r="B304" s="79" t="s">
        <v>244</v>
      </c>
      <c r="C304" s="182"/>
      <c r="D304" s="182"/>
      <c r="E304" s="142"/>
      <c r="F304" s="142"/>
      <c r="G304" s="142"/>
      <c r="H304" s="12"/>
      <c r="I304" s="12"/>
      <c r="J304" s="12"/>
      <c r="L304" s="12"/>
      <c r="M304" s="12"/>
    </row>
    <row r="305" spans="1:17" x14ac:dyDescent="0.2">
      <c r="B305" s="142"/>
      <c r="C305" s="142"/>
      <c r="D305" s="142"/>
      <c r="E305" s="142"/>
      <c r="F305" s="142"/>
      <c r="G305" s="142"/>
      <c r="H305" s="12"/>
      <c r="I305" s="12"/>
      <c r="J305" s="12"/>
      <c r="L305" s="12"/>
      <c r="M305" s="12"/>
    </row>
    <row r="306" spans="1:17" ht="33.75" x14ac:dyDescent="0.2">
      <c r="B306" s="104" t="s">
        <v>233</v>
      </c>
      <c r="C306" s="104" t="s">
        <v>14</v>
      </c>
      <c r="D306" s="104" t="s">
        <v>223</v>
      </c>
      <c r="E306" s="104" t="s">
        <v>245</v>
      </c>
      <c r="F306" s="104" t="s">
        <v>246</v>
      </c>
      <c r="G306" s="104" t="s">
        <v>125</v>
      </c>
      <c r="H306" s="104" t="s">
        <v>126</v>
      </c>
      <c r="I306" s="12"/>
      <c r="J306" s="12"/>
      <c r="L306" s="12"/>
      <c r="M306" s="12"/>
    </row>
    <row r="307" spans="1:17" x14ac:dyDescent="0.2">
      <c r="B307" s="106" t="s">
        <v>247</v>
      </c>
      <c r="C307" s="107" t="s">
        <v>248</v>
      </c>
      <c r="D307" s="184">
        <f>ROUND(F307/E307,2)</f>
        <v>740.86</v>
      </c>
      <c r="E307" s="185">
        <v>5.2438000000000002</v>
      </c>
      <c r="F307" s="186">
        <v>3884.92</v>
      </c>
      <c r="G307" s="163">
        <v>9.9999999999999995E-7</v>
      </c>
      <c r="H307" s="112">
        <v>9.9999999999999995E-7</v>
      </c>
      <c r="I307" s="12"/>
      <c r="J307" s="12"/>
      <c r="L307" s="12"/>
      <c r="M307" s="12"/>
    </row>
    <row r="308" spans="1:17" x14ac:dyDescent="0.2">
      <c r="B308" s="115" t="s">
        <v>247</v>
      </c>
      <c r="C308" s="116" t="s">
        <v>249</v>
      </c>
      <c r="D308" s="187">
        <f>ROUND(F308/E308,2)</f>
        <v>75.12</v>
      </c>
      <c r="E308" s="185">
        <v>6.0896999999999997</v>
      </c>
      <c r="F308" s="39">
        <v>457.46</v>
      </c>
      <c r="G308" s="180">
        <v>0</v>
      </c>
      <c r="H308" s="112">
        <v>0</v>
      </c>
      <c r="I308" s="12"/>
      <c r="J308" s="12"/>
      <c r="L308" s="12"/>
      <c r="M308" s="12"/>
    </row>
    <row r="309" spans="1:17" x14ac:dyDescent="0.2">
      <c r="B309" s="115" t="s">
        <v>247</v>
      </c>
      <c r="C309" s="116" t="s">
        <v>250</v>
      </c>
      <c r="D309" s="187">
        <f>ROUND(F309/E309,2)</f>
        <v>305.67</v>
      </c>
      <c r="E309" s="185">
        <v>4.601</v>
      </c>
      <c r="F309" s="39">
        <v>1406.39</v>
      </c>
      <c r="G309" s="180">
        <v>9.9999999999999995E-7</v>
      </c>
      <c r="H309" s="112">
        <v>9.9999999999999995E-7</v>
      </c>
      <c r="I309" s="12"/>
      <c r="J309" s="12"/>
      <c r="L309" s="12"/>
      <c r="M309" s="12"/>
    </row>
    <row r="310" spans="1:17" x14ac:dyDescent="0.2">
      <c r="B310" s="119" t="s">
        <v>134</v>
      </c>
      <c r="C310" s="142"/>
      <c r="D310" s="142"/>
      <c r="E310" s="142"/>
      <c r="F310" s="128">
        <f>SUM(F307:F309)</f>
        <v>5748.77</v>
      </c>
      <c r="G310" s="122">
        <f>SUM(G307:G309)</f>
        <v>1.9999999999999999E-6</v>
      </c>
      <c r="H310" s="122">
        <f>SUM(H307:H309)</f>
        <v>1.9999999999999999E-6</v>
      </c>
      <c r="I310" s="12"/>
      <c r="J310" s="12"/>
      <c r="L310" s="12"/>
      <c r="M310" s="12"/>
    </row>
    <row r="311" spans="1:17" x14ac:dyDescent="0.2">
      <c r="C311" s="12"/>
      <c r="D311" s="12"/>
      <c r="E311" s="12"/>
      <c r="F311" s="12"/>
      <c r="G311" s="12"/>
      <c r="H311" s="12"/>
      <c r="I311" s="12"/>
      <c r="J311" s="12"/>
      <c r="L311" s="12"/>
      <c r="M311" s="12"/>
    </row>
    <row r="312" spans="1:17" ht="12.75" x14ac:dyDescent="0.2">
      <c r="A312" s="5"/>
      <c r="B312" s="99" t="s">
        <v>251</v>
      </c>
      <c r="C312" s="12"/>
      <c r="D312" s="12"/>
      <c r="E312" s="12"/>
      <c r="F312" s="12"/>
      <c r="G312" s="12"/>
      <c r="H312" s="12"/>
      <c r="I312" s="12"/>
      <c r="J312" s="12"/>
      <c r="L312" s="12"/>
      <c r="M312" s="12"/>
    </row>
    <row r="313" spans="1:17" ht="12.75" x14ac:dyDescent="0.2">
      <c r="A313" s="5"/>
      <c r="B313" s="188"/>
      <c r="C313" s="12"/>
      <c r="D313" s="12"/>
      <c r="E313" s="12"/>
      <c r="F313" s="12"/>
      <c r="G313" s="12"/>
      <c r="H313" s="12"/>
      <c r="I313" s="12"/>
      <c r="J313" s="12"/>
      <c r="L313" s="12"/>
      <c r="M313" s="12"/>
    </row>
    <row r="314" spans="1:17" x14ac:dyDescent="0.2">
      <c r="B314" s="79" t="s">
        <v>252</v>
      </c>
      <c r="C314" s="12"/>
      <c r="D314" s="12"/>
      <c r="E314" s="12"/>
      <c r="F314" s="12"/>
      <c r="G314" s="12"/>
      <c r="H314" s="12"/>
      <c r="I314" s="12"/>
      <c r="J314" s="12"/>
      <c r="L314" s="12"/>
      <c r="M314" s="12"/>
    </row>
    <row r="315" spans="1:17" s="63" customFormat="1" ht="33.75" x14ac:dyDescent="0.2">
      <c r="A315" s="105"/>
      <c r="B315" s="104" t="s">
        <v>253</v>
      </c>
      <c r="C315" s="104" t="s">
        <v>254</v>
      </c>
      <c r="D315" s="104" t="s">
        <v>255</v>
      </c>
      <c r="E315" s="104" t="s">
        <v>256</v>
      </c>
      <c r="F315" s="104" t="s">
        <v>219</v>
      </c>
      <c r="G315" s="104" t="s">
        <v>257</v>
      </c>
      <c r="H315" s="104" t="s">
        <v>258</v>
      </c>
      <c r="I315" s="104" t="s">
        <v>259</v>
      </c>
      <c r="J315" s="104" t="s">
        <v>126</v>
      </c>
      <c r="K315" s="104" t="s">
        <v>127</v>
      </c>
      <c r="L315" s="105"/>
      <c r="N315" s="189"/>
      <c r="O315" s="105"/>
      <c r="P315" s="190"/>
      <c r="Q315" s="105"/>
    </row>
    <row r="316" spans="1:17" s="63" customFormat="1" ht="15" customHeight="1" x14ac:dyDescent="0.2">
      <c r="A316" s="191"/>
      <c r="B316" s="144" t="s">
        <v>238</v>
      </c>
      <c r="C316" s="192">
        <v>46195</v>
      </c>
      <c r="D316" s="192">
        <v>46209</v>
      </c>
      <c r="E316" s="146">
        <v>5000000</v>
      </c>
      <c r="F316" s="146">
        <v>756.94</v>
      </c>
      <c r="G316" s="146">
        <v>6812.5</v>
      </c>
      <c r="H316" s="146">
        <f>E316+G316</f>
        <v>5006812.5</v>
      </c>
      <c r="I316" s="170">
        <v>1.836E-3</v>
      </c>
      <c r="J316" s="171">
        <v>1.8749999999999999E-3</v>
      </c>
      <c r="K316" s="235" t="s">
        <v>260</v>
      </c>
      <c r="L316" s="193"/>
      <c r="N316" s="114"/>
      <c r="O316" s="194"/>
      <c r="P316" s="195"/>
      <c r="Q316" s="114"/>
    </row>
    <row r="317" spans="1:17" s="63" customFormat="1" ht="15" customHeight="1" x14ac:dyDescent="0.2">
      <c r="A317" s="191"/>
      <c r="B317" s="144" t="s">
        <v>237</v>
      </c>
      <c r="C317" s="192">
        <v>46195</v>
      </c>
      <c r="D317" s="192">
        <v>46209</v>
      </c>
      <c r="E317" s="146">
        <v>5000000</v>
      </c>
      <c r="F317" s="146">
        <v>763.89</v>
      </c>
      <c r="G317" s="146">
        <v>6875</v>
      </c>
      <c r="H317" s="146">
        <f t="shared" ref="H317:H320" si="12">E317+G317</f>
        <v>5006875</v>
      </c>
      <c r="I317" s="170">
        <v>1.836E-3</v>
      </c>
      <c r="J317" s="171">
        <v>1.8749999999999999E-3</v>
      </c>
      <c r="K317" s="235"/>
      <c r="L317" s="193"/>
      <c r="N317" s="114"/>
      <c r="O317" s="194"/>
      <c r="P317" s="195"/>
      <c r="Q317" s="114"/>
    </row>
    <row r="318" spans="1:17" s="63" customFormat="1" ht="15" customHeight="1" x14ac:dyDescent="0.2">
      <c r="A318" s="191"/>
      <c r="B318" s="144" t="s">
        <v>239</v>
      </c>
      <c r="C318" s="192">
        <v>46203</v>
      </c>
      <c r="D318" s="192">
        <v>46204</v>
      </c>
      <c r="E318" s="146">
        <v>5000000</v>
      </c>
      <c r="F318" s="146">
        <v>763.89</v>
      </c>
      <c r="G318" s="146">
        <v>763.89</v>
      </c>
      <c r="H318" s="146">
        <f t="shared" si="12"/>
        <v>5000763.8899999997</v>
      </c>
      <c r="I318" s="170">
        <v>1.833E-3</v>
      </c>
      <c r="J318" s="171">
        <v>1.872E-3</v>
      </c>
      <c r="K318" s="235"/>
      <c r="L318" s="193"/>
      <c r="N318" s="114"/>
      <c r="O318" s="194"/>
      <c r="P318" s="195"/>
      <c r="Q318" s="114"/>
    </row>
    <row r="319" spans="1:17" s="63" customFormat="1" ht="15" customHeight="1" x14ac:dyDescent="0.2">
      <c r="A319" s="191"/>
      <c r="B319" s="144" t="s">
        <v>247</v>
      </c>
      <c r="C319" s="192">
        <v>46203</v>
      </c>
      <c r="D319" s="192">
        <v>46204</v>
      </c>
      <c r="E319" s="146">
        <v>9389232.5</v>
      </c>
      <c r="F319" s="146">
        <v>1134.53</v>
      </c>
      <c r="G319" s="146">
        <v>1134.53</v>
      </c>
      <c r="H319" s="146">
        <f>E319+G319</f>
        <v>9390367.0299999993</v>
      </c>
      <c r="I319" s="170">
        <v>3.4429999999999999E-3</v>
      </c>
      <c r="J319" s="171">
        <v>3.516E-3</v>
      </c>
      <c r="K319" s="235"/>
      <c r="L319" s="193"/>
      <c r="N319" s="114"/>
      <c r="O319" s="194"/>
      <c r="P319" s="195"/>
      <c r="Q319" s="114"/>
    </row>
    <row r="320" spans="1:17" s="63" customFormat="1" ht="15" customHeight="1" x14ac:dyDescent="0.2">
      <c r="A320" s="191"/>
      <c r="B320" s="144" t="s">
        <v>236</v>
      </c>
      <c r="C320" s="192">
        <v>46203</v>
      </c>
      <c r="D320" s="192">
        <v>46204</v>
      </c>
      <c r="E320" s="146">
        <v>5000000</v>
      </c>
      <c r="F320" s="146">
        <v>715.28</v>
      </c>
      <c r="G320" s="146">
        <v>715.28</v>
      </c>
      <c r="H320" s="146">
        <f t="shared" si="12"/>
        <v>5000715.28</v>
      </c>
      <c r="I320" s="170">
        <v>1.833E-3</v>
      </c>
      <c r="J320" s="171">
        <v>1.872E-3</v>
      </c>
      <c r="K320" s="236"/>
      <c r="L320" s="193"/>
      <c r="N320" s="114"/>
      <c r="O320" s="194"/>
      <c r="P320" s="195"/>
      <c r="Q320" s="114"/>
    </row>
    <row r="321" spans="1:17" s="206" customFormat="1" x14ac:dyDescent="0.2">
      <c r="A321" s="196"/>
      <c r="B321" s="197" t="s">
        <v>134</v>
      </c>
      <c r="C321" s="198"/>
      <c r="D321" s="199"/>
      <c r="E321" s="200">
        <f>SUM(E316:E320)</f>
        <v>29389232.5</v>
      </c>
      <c r="F321" s="201"/>
      <c r="G321" s="202">
        <f>SUM(G316:G320)</f>
        <v>16301.2</v>
      </c>
      <c r="H321" s="200">
        <f>SUM(H316:H320)</f>
        <v>29405533.700000003</v>
      </c>
      <c r="I321" s="203">
        <f>SUM(I316:I320)</f>
        <v>1.0780999999999999E-2</v>
      </c>
      <c r="J321" s="204">
        <f>SUM(J316:J320)</f>
        <v>1.1010000000000001E-2</v>
      </c>
      <c r="K321" s="205"/>
      <c r="L321" s="12"/>
      <c r="N321" s="196"/>
      <c r="O321" s="207"/>
      <c r="P321" s="208"/>
      <c r="Q321" s="196"/>
    </row>
    <row r="322" spans="1:17" x14ac:dyDescent="0.2">
      <c r="C322" s="12"/>
      <c r="D322" s="12"/>
      <c r="E322" s="12"/>
      <c r="F322" s="12"/>
      <c r="G322" s="12"/>
      <c r="H322" s="178"/>
      <c r="I322" s="12"/>
      <c r="J322" s="12"/>
      <c r="L322" s="12"/>
      <c r="M322" s="12"/>
    </row>
    <row r="323" spans="1:17" ht="12.75" x14ac:dyDescent="0.2">
      <c r="A323" s="5"/>
      <c r="B323" s="99" t="s">
        <v>261</v>
      </c>
      <c r="C323" s="12"/>
      <c r="J323" s="209"/>
      <c r="L323" s="12"/>
      <c r="M323" s="12"/>
    </row>
    <row r="324" spans="1:17" x14ac:dyDescent="0.2">
      <c r="C324" s="12"/>
      <c r="J324" s="12"/>
      <c r="L324" s="12"/>
      <c r="M324" s="12"/>
    </row>
    <row r="325" spans="1:17" x14ac:dyDescent="0.2">
      <c r="B325" s="79" t="s">
        <v>262</v>
      </c>
      <c r="M325" s="12"/>
    </row>
    <row r="326" spans="1:17" x14ac:dyDescent="0.2">
      <c r="B326" s="129" t="s">
        <v>146</v>
      </c>
      <c r="M326" s="12"/>
    </row>
    <row r="327" spans="1:17" x14ac:dyDescent="0.2">
      <c r="B327" s="141"/>
      <c r="M327" s="12"/>
    </row>
    <row r="328" spans="1:17" x14ac:dyDescent="0.2">
      <c r="B328" s="79" t="s">
        <v>263</v>
      </c>
      <c r="M328" s="12"/>
    </row>
    <row r="329" spans="1:17" x14ac:dyDescent="0.2">
      <c r="B329" s="129" t="s">
        <v>146</v>
      </c>
      <c r="M329" s="12"/>
    </row>
    <row r="330" spans="1:17" x14ac:dyDescent="0.2">
      <c r="B330" s="129"/>
      <c r="M330" s="12"/>
    </row>
    <row r="331" spans="1:17" x14ac:dyDescent="0.2">
      <c r="B331" s="79" t="s">
        <v>264</v>
      </c>
      <c r="M331" s="12"/>
    </row>
    <row r="332" spans="1:17" x14ac:dyDescent="0.2">
      <c r="B332" s="129" t="s">
        <v>146</v>
      </c>
      <c r="M332" s="12"/>
    </row>
    <row r="333" spans="1:17" x14ac:dyDescent="0.2">
      <c r="C333" s="12"/>
      <c r="J333" s="12"/>
      <c r="L333" s="12"/>
      <c r="M333" s="12"/>
    </row>
    <row r="334" spans="1:17" ht="12.75" x14ac:dyDescent="0.2">
      <c r="A334" s="5"/>
      <c r="B334" s="99" t="s">
        <v>265</v>
      </c>
    </row>
    <row r="336" spans="1:17" x14ac:dyDescent="0.2">
      <c r="B336" s="79" t="s">
        <v>266</v>
      </c>
    </row>
    <row r="337" spans="1:17" x14ac:dyDescent="0.2">
      <c r="B337" s="129" t="s">
        <v>146</v>
      </c>
    </row>
    <row r="338" spans="1:17" x14ac:dyDescent="0.2">
      <c r="B338" s="119"/>
    </row>
    <row r="339" spans="1:17" x14ac:dyDescent="0.2">
      <c r="B339" s="79" t="s">
        <v>267</v>
      </c>
    </row>
    <row r="340" spans="1:17" x14ac:dyDescent="0.2">
      <c r="B340" s="129" t="s">
        <v>146</v>
      </c>
    </row>
    <row r="341" spans="1:17" x14ac:dyDescent="0.2">
      <c r="B341" s="210"/>
    </row>
    <row r="342" spans="1:17" x14ac:dyDescent="0.2">
      <c r="B342" s="79" t="s">
        <v>268</v>
      </c>
    </row>
    <row r="343" spans="1:17" x14ac:dyDescent="0.2">
      <c r="B343" s="129" t="s">
        <v>146</v>
      </c>
    </row>
    <row r="344" spans="1:17" x14ac:dyDescent="0.2">
      <c r="B344" s="210"/>
    </row>
    <row r="345" spans="1:17" x14ac:dyDescent="0.2">
      <c r="B345" s="79" t="s">
        <v>269</v>
      </c>
      <c r="C345" s="6"/>
    </row>
    <row r="346" spans="1:17" x14ac:dyDescent="0.2">
      <c r="B346" s="129" t="s">
        <v>146</v>
      </c>
      <c r="C346" s="211" t="s">
        <v>270</v>
      </c>
    </row>
    <row r="348" spans="1:17" ht="12.75" x14ac:dyDescent="0.2">
      <c r="A348" s="5"/>
      <c r="B348" s="99" t="s">
        <v>271</v>
      </c>
    </row>
    <row r="349" spans="1:17" x14ac:dyDescent="0.2">
      <c r="A349" s="5"/>
      <c r="B349" s="129" t="s">
        <v>146</v>
      </c>
    </row>
    <row r="350" spans="1:17" x14ac:dyDescent="0.2">
      <c r="B350" s="5"/>
      <c r="Q350" s="5"/>
    </row>
    <row r="351" spans="1:17" ht="12.75" x14ac:dyDescent="0.2">
      <c r="A351" s="5"/>
      <c r="B351" s="99" t="s">
        <v>272</v>
      </c>
    </row>
    <row r="353" spans="1:8" x14ac:dyDescent="0.2">
      <c r="B353" s="79" t="s">
        <v>273</v>
      </c>
    </row>
    <row r="354" spans="1:8" x14ac:dyDescent="0.2">
      <c r="B354" s="129" t="s">
        <v>146</v>
      </c>
    </row>
    <row r="355" spans="1:8" x14ac:dyDescent="0.2">
      <c r="B355" s="141"/>
    </row>
    <row r="356" spans="1:8" x14ac:dyDescent="0.2">
      <c r="B356" s="79" t="s">
        <v>274</v>
      </c>
    </row>
    <row r="357" spans="1:8" x14ac:dyDescent="0.2">
      <c r="B357" s="129" t="s">
        <v>146</v>
      </c>
    </row>
    <row r="358" spans="1:8" x14ac:dyDescent="0.2">
      <c r="B358" s="212"/>
    </row>
    <row r="359" spans="1:8" x14ac:dyDescent="0.2">
      <c r="B359" s="79" t="s">
        <v>275</v>
      </c>
    </row>
    <row r="360" spans="1:8" x14ac:dyDescent="0.2">
      <c r="B360" s="129" t="s">
        <v>146</v>
      </c>
    </row>
    <row r="361" spans="1:8" x14ac:dyDescent="0.2">
      <c r="B361" s="213"/>
    </row>
    <row r="362" spans="1:8" x14ac:dyDescent="0.2">
      <c r="B362" s="79" t="s">
        <v>276</v>
      </c>
    </row>
    <row r="363" spans="1:8" x14ac:dyDescent="0.2">
      <c r="B363" s="129" t="s">
        <v>146</v>
      </c>
    </row>
    <row r="364" spans="1:8" x14ac:dyDescent="0.2">
      <c r="B364" s="210"/>
    </row>
    <row r="365" spans="1:8" ht="12.75" x14ac:dyDescent="0.2">
      <c r="A365" s="5"/>
      <c r="B365" s="99" t="s">
        <v>277</v>
      </c>
      <c r="C365" s="101"/>
      <c r="D365" s="101"/>
      <c r="E365" s="101"/>
      <c r="F365" s="101"/>
      <c r="G365" s="175"/>
      <c r="H365" s="175"/>
    </row>
    <row r="366" spans="1:8" x14ac:dyDescent="0.2">
      <c r="B366" s="214"/>
      <c r="C366" s="214"/>
      <c r="D366" s="214"/>
      <c r="E366" s="214"/>
      <c r="F366" s="214"/>
      <c r="G366" s="214"/>
      <c r="H366" s="214"/>
    </row>
    <row r="367" spans="1:8" x14ac:dyDescent="0.2">
      <c r="B367" s="79" t="s">
        <v>278</v>
      </c>
    </row>
    <row r="368" spans="1:8" x14ac:dyDescent="0.2">
      <c r="B368" s="79"/>
    </row>
    <row r="369" spans="2:13" ht="33.75" x14ac:dyDescent="0.2">
      <c r="B369" s="104" t="s">
        <v>117</v>
      </c>
      <c r="C369" s="104" t="s">
        <v>118</v>
      </c>
      <c r="D369" s="104" t="s">
        <v>279</v>
      </c>
      <c r="E369" s="104" t="s">
        <v>177</v>
      </c>
      <c r="F369" s="104" t="s">
        <v>280</v>
      </c>
      <c r="G369" s="104" t="s">
        <v>281</v>
      </c>
      <c r="H369" s="104" t="s">
        <v>125</v>
      </c>
      <c r="I369" s="104" t="s">
        <v>126</v>
      </c>
    </row>
    <row r="370" spans="2:13" x14ac:dyDescent="0.2">
      <c r="B370" s="215" t="s">
        <v>190</v>
      </c>
      <c r="C370" s="148" t="s">
        <v>282</v>
      </c>
      <c r="D370" s="216">
        <v>46153</v>
      </c>
      <c r="E370" s="159">
        <v>2875443</v>
      </c>
      <c r="F370" s="217">
        <v>40.4</v>
      </c>
      <c r="G370" s="218">
        <v>116156970.15000001</v>
      </c>
      <c r="H370" s="170">
        <v>4.2585999999999999E-2</v>
      </c>
      <c r="I370" s="171">
        <v>4.3487999999999999E-2</v>
      </c>
      <c r="L370" s="93"/>
      <c r="M370" s="81"/>
    </row>
    <row r="371" spans="2:13" x14ac:dyDescent="0.2">
      <c r="B371" s="215" t="s">
        <v>205</v>
      </c>
      <c r="C371" s="148" t="s">
        <v>283</v>
      </c>
      <c r="D371" s="216">
        <v>46163</v>
      </c>
      <c r="E371" s="159">
        <v>2011456</v>
      </c>
      <c r="F371" s="217">
        <v>16.100000000000001</v>
      </c>
      <c r="G371" s="218">
        <v>32393737.73</v>
      </c>
      <c r="H371" s="170">
        <v>1.1875999999999999E-2</v>
      </c>
      <c r="I371" s="171">
        <v>1.2128E-2</v>
      </c>
      <c r="L371" s="93"/>
      <c r="M371" s="81"/>
    </row>
    <row r="372" spans="2:13" x14ac:dyDescent="0.2">
      <c r="B372" s="79"/>
      <c r="G372" s="219">
        <f>SUM(G370:G371)</f>
        <v>148550707.88</v>
      </c>
      <c r="H372" s="136">
        <f>SUM(H370:H371)</f>
        <v>5.4461999999999997E-2</v>
      </c>
      <c r="I372" s="136">
        <f>SUM(I370:I371)</f>
        <v>5.5615999999999999E-2</v>
      </c>
    </row>
    <row r="373" spans="2:13" x14ac:dyDescent="0.2">
      <c r="B373" s="79" t="s">
        <v>284</v>
      </c>
      <c r="E373" s="14"/>
      <c r="F373" s="14"/>
      <c r="J373" s="220"/>
    </row>
    <row r="374" spans="2:13" x14ac:dyDescent="0.2">
      <c r="B374" s="79"/>
      <c r="E374" s="14"/>
      <c r="F374" s="14"/>
    </row>
    <row r="375" spans="2:13" x14ac:dyDescent="0.2">
      <c r="B375" s="129" t="s">
        <v>146</v>
      </c>
    </row>
    <row r="376" spans="2:13" x14ac:dyDescent="0.2">
      <c r="B376" s="141"/>
    </row>
    <row r="377" spans="2:13" x14ac:dyDescent="0.2">
      <c r="B377" s="79" t="s">
        <v>285</v>
      </c>
    </row>
    <row r="378" spans="2:13" x14ac:dyDescent="0.2">
      <c r="B378" s="129" t="s">
        <v>146</v>
      </c>
    </row>
    <row r="379" spans="2:13" x14ac:dyDescent="0.2">
      <c r="B379" s="140"/>
      <c r="C379" s="140"/>
      <c r="D379" s="140"/>
      <c r="E379" s="221"/>
      <c r="F379" s="221"/>
      <c r="G379" s="222"/>
      <c r="H379" s="222"/>
    </row>
    <row r="380" spans="2:13" x14ac:dyDescent="0.2">
      <c r="B380" s="79" t="s">
        <v>286</v>
      </c>
    </row>
    <row r="381" spans="2:13" x14ac:dyDescent="0.2">
      <c r="B381" s="129" t="s">
        <v>146</v>
      </c>
    </row>
    <row r="382" spans="2:13" x14ac:dyDescent="0.2">
      <c r="B382" s="140"/>
      <c r="C382" s="140"/>
      <c r="D382" s="140"/>
      <c r="E382" s="221"/>
      <c r="F382" s="221"/>
      <c r="G382" s="222"/>
      <c r="H382" s="222"/>
    </row>
    <row r="383" spans="2:13" x14ac:dyDescent="0.2">
      <c r="B383" s="79" t="s">
        <v>287</v>
      </c>
    </row>
    <row r="384" spans="2:13" x14ac:dyDescent="0.2">
      <c r="B384" s="129" t="s">
        <v>146</v>
      </c>
    </row>
    <row r="385" spans="1:8" x14ac:dyDescent="0.2">
      <c r="B385" s="79"/>
    </row>
    <row r="386" spans="1:8" ht="12.75" x14ac:dyDescent="0.2">
      <c r="A386" s="5"/>
      <c r="B386" s="99" t="s">
        <v>288</v>
      </c>
    </row>
    <row r="387" spans="1:8" x14ac:dyDescent="0.2">
      <c r="A387" s="5"/>
      <c r="B387" s="5"/>
    </row>
    <row r="388" spans="1:8" x14ac:dyDescent="0.2">
      <c r="A388" s="143"/>
      <c r="B388" s="223" t="s">
        <v>10</v>
      </c>
      <c r="C388" s="224">
        <v>45657</v>
      </c>
      <c r="D388" s="224">
        <v>46022</v>
      </c>
      <c r="E388" s="224">
        <v>46203</v>
      </c>
    </row>
    <row r="389" spans="1:8" x14ac:dyDescent="0.2">
      <c r="A389" s="225"/>
      <c r="B389" s="226" t="s">
        <v>289</v>
      </c>
      <c r="C389" s="227">
        <v>2250041448.4999995</v>
      </c>
      <c r="D389" s="227">
        <v>2342453760.7000008</v>
      </c>
      <c r="E389" s="228">
        <v>2670986756.3800001</v>
      </c>
    </row>
    <row r="390" spans="1:8" x14ac:dyDescent="0.2">
      <c r="A390" s="225"/>
      <c r="B390" s="226" t="s">
        <v>290</v>
      </c>
      <c r="C390" s="229">
        <v>0.70289999999999997</v>
      </c>
      <c r="D390" s="229">
        <v>0.7944</v>
      </c>
      <c r="E390" s="230">
        <v>0.90580000000000005</v>
      </c>
    </row>
    <row r="392" spans="1:8" ht="12.75" x14ac:dyDescent="0.2">
      <c r="B392" s="99" t="s">
        <v>291</v>
      </c>
    </row>
    <row r="393" spans="1:8" ht="12.75" x14ac:dyDescent="0.2">
      <c r="B393" s="99"/>
    </row>
    <row r="394" spans="1:8" x14ac:dyDescent="0.2">
      <c r="B394" s="223" t="s">
        <v>292</v>
      </c>
      <c r="C394" s="223" t="s">
        <v>293</v>
      </c>
      <c r="D394" s="223" t="s">
        <v>294</v>
      </c>
    </row>
    <row r="395" spans="1:8" x14ac:dyDescent="0.2">
      <c r="B395" s="231" t="s">
        <v>295</v>
      </c>
      <c r="C395" s="232">
        <v>0.91607423529729093</v>
      </c>
      <c r="D395" s="233">
        <f>SUM('30 June 2026'!H139,'30 June 2026'!H147,'30 June 2026'!F262,'30 June 2026'!F310)</f>
        <v>2446822150.3400002</v>
      </c>
      <c r="F395" s="81"/>
      <c r="H395" s="11"/>
    </row>
    <row r="396" spans="1:8" x14ac:dyDescent="0.2">
      <c r="B396" s="231" t="s">
        <v>296</v>
      </c>
      <c r="C396" s="232">
        <v>1</v>
      </c>
      <c r="D396" s="233">
        <v>2670986756.3800001</v>
      </c>
      <c r="E396" s="9"/>
      <c r="H396" s="11"/>
    </row>
    <row r="397" spans="1:8" x14ac:dyDescent="0.2">
      <c r="H397" s="11"/>
    </row>
    <row r="398" spans="1:8" x14ac:dyDescent="0.2">
      <c r="H398" s="11"/>
    </row>
    <row r="399" spans="1:8" x14ac:dyDescent="0.2">
      <c r="B399" s="5" t="s">
        <v>297</v>
      </c>
      <c r="E399" s="5" t="s">
        <v>298</v>
      </c>
      <c r="H399" s="11"/>
    </row>
    <row r="401" spans="2:5" x14ac:dyDescent="0.2">
      <c r="B401" s="12" t="s">
        <v>299</v>
      </c>
      <c r="E401" s="5" t="s">
        <v>300</v>
      </c>
    </row>
    <row r="402" spans="2:5" x14ac:dyDescent="0.2">
      <c r="B402" s="12" t="s">
        <v>306</v>
      </c>
      <c r="E402" s="5" t="s">
        <v>301</v>
      </c>
    </row>
    <row r="403" spans="2:5" x14ac:dyDescent="0.2">
      <c r="B403" s="12" t="s">
        <v>302</v>
      </c>
      <c r="E403" s="5" t="s">
        <v>303</v>
      </c>
    </row>
    <row r="405" spans="2:5" x14ac:dyDescent="0.2">
      <c r="B405" s="12" t="s">
        <v>304</v>
      </c>
    </row>
    <row r="406" spans="2:5" x14ac:dyDescent="0.2">
      <c r="B406" s="12" t="s">
        <v>305</v>
      </c>
    </row>
    <row r="407" spans="2:5" x14ac:dyDescent="0.2">
      <c r="B407" s="12" t="s">
        <v>302</v>
      </c>
    </row>
    <row r="409" spans="2:5" ht="15.75" customHeight="1" x14ac:dyDescent="0.2"/>
  </sheetData>
  <mergeCells count="8">
    <mergeCell ref="K162:L162"/>
    <mergeCell ref="K316:K320"/>
    <mergeCell ref="A9:A10"/>
    <mergeCell ref="B9:B10"/>
    <mergeCell ref="C9:F9"/>
    <mergeCell ref="G9:J9"/>
    <mergeCell ref="G162:H162"/>
    <mergeCell ref="I162:J16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Raicu, Mihai</dc:creator>
  <cp:lastModifiedBy>Ionescu, Corina</cp:lastModifiedBy>
  <dcterms:created xsi:type="dcterms:W3CDTF">2026-08-12T17:00:09Z</dcterms:created>
  <dcterms:modified xsi:type="dcterms:W3CDTF">2026-08-13T06:28:07Z</dcterms:modified>
</cp:coreProperties>
</file>