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Anexa 11_RO" sheetId="1" r:id="rId1"/>
  </sheets>
  <externalReferences>
    <externalReference r:id="rId4"/>
    <externalReference r:id="rId5"/>
  </externalReferences>
  <definedNames>
    <definedName name="_xlfn.SINGLE" hidden="1">#NAME?</definedName>
    <definedName name="AS2DocOpenMode" hidden="1">"AS2DocumentEdit"</definedName>
    <definedName name="CODAIP">'[2]Setup'!#REF!</definedName>
    <definedName name="Directory">'[2]Setup'!#REF!</definedName>
    <definedName name="Drive">'[2]Setup'!#REF!</definedName>
    <definedName name="FONPRO">#REF!</definedName>
    <definedName name="FXReval_Tolerence">'[2]Setup'!#REF!</definedName>
    <definedName name="GMAX">'[2]Setup'!#REF!</definedName>
    <definedName name="Interest_Tolerence">'[2]Setup'!#REF!</definedName>
    <definedName name="OutputReport">'[2]Setup'!#REF!</definedName>
    <definedName name="Report">'[2]Setup'!#REF!</definedName>
    <definedName name="TextRefCopy1">#REF!</definedName>
    <definedName name="TextRefCopy10">#REF!</definedName>
    <definedName name="TextRefCopy2">#REF!</definedName>
    <definedName name="TextRefCopy3">#REF!</definedName>
    <definedName name="TextRefCopy4">#REF!</definedName>
    <definedName name="TextRefCopy5">#REF!</definedName>
    <definedName name="TextRefCopy6">#REF!</definedName>
    <definedName name="TextRefCopy7">#REF!</definedName>
    <definedName name="TextRefCopy8">#REF!</definedName>
    <definedName name="TextRefCopy9">#REF!</definedName>
    <definedName name="TextRefCopyRangeCount" hidden="1">10</definedName>
    <definedName name="wait">'[2]Setup'!#REF!</definedName>
  </definedNames>
  <calcPr fullCalcOnLoad="1"/>
</workbook>
</file>

<file path=xl/sharedStrings.xml><?xml version="1.0" encoding="utf-8"?>
<sst xmlns="http://schemas.openxmlformats.org/spreadsheetml/2006/main" count="514" uniqueCount="326">
  <si>
    <t>Annex 11 ASF - Situaţia activelor şi obligaţiilor şi situaţia detaliată a investiţiilor</t>
  </si>
  <si>
    <t xml:space="preserve">Administrator Fond: </t>
  </si>
  <si>
    <t>Franklin Templeton International Services S.à r.l.</t>
  </si>
  <si>
    <t xml:space="preserve">Cod Administrator: </t>
  </si>
  <si>
    <t>PJM07.1AFIASMDLUX0037</t>
  </si>
  <si>
    <t xml:space="preserve">Fond: </t>
  </si>
  <si>
    <t>Fondul Proprietatea SA</t>
  </si>
  <si>
    <t xml:space="preserve">Cod Fond: </t>
  </si>
  <si>
    <t>PJR09FIAIR/400018</t>
  </si>
  <si>
    <t xml:space="preserve">Data de raportare:  </t>
  </si>
  <si>
    <t>Denumire element</t>
  </si>
  <si>
    <t>Diferenţe</t>
  </si>
  <si>
    <t>% din activul net</t>
  </si>
  <si>
    <t>% din activul total</t>
  </si>
  <si>
    <t>Valuta</t>
  </si>
  <si>
    <t>Lei</t>
  </si>
  <si>
    <t>I.</t>
  </si>
  <si>
    <t>Total active</t>
  </si>
  <si>
    <t>Valori mobiliare şi instrumente ale pieţei monetare, din care:</t>
  </si>
  <si>
    <t xml:space="preserve">valori mobiliare şi instrumente ale pieţei monetare admise sau tranzacţionate pe o piaţă reglementată din România, din care: </t>
  </si>
  <si>
    <t>1.1.1 acţiuni cotate tranzacţionate în ultimele 30 zile de tranzacţionare</t>
  </si>
  <si>
    <t>1.1.2 acţiuni cotate dar netranzacţionate în ultimele 30 de zile de tranzacţionare</t>
  </si>
  <si>
    <t>1.1.3 alte valori mobiliare asimilate acestora</t>
  </si>
  <si>
    <t>1.1.4 obligaţiuni</t>
  </si>
  <si>
    <t>1.1.5 alte titluri de creanţă</t>
  </si>
  <si>
    <t>1.1.6 alte valori mobiliare</t>
  </si>
  <si>
    <t>1.1.7 instrumente ale pieţei monetare</t>
  </si>
  <si>
    <t>1.1.8 drepturi de alocare admise la tranzacționare pe o piață reglementată</t>
  </si>
  <si>
    <t>Valori mobiliare si instrumente ale pietei monetare admise sau tranzacționate pe o piață reglementată dintr-un stat membru, din care:</t>
  </si>
  <si>
    <t>1.2.1 acţiuni cotate tranzacţionate în ultimele 30 zile de tranzacţionare</t>
  </si>
  <si>
    <t>1.2.2 acţiuni cotate dar netranzacţionate în ultimele 30 de zile de tranzacţionare</t>
  </si>
  <si>
    <t>1.2.3 alte valori mobiliare asimilate acestora</t>
  </si>
  <si>
    <t>1.2.4 obligaţiuni</t>
  </si>
  <si>
    <t>1.2.5 alte titluri de creanţă</t>
  </si>
  <si>
    <t>1.2.6 alte valori mobiliare</t>
  </si>
  <si>
    <t>1.2.7 instrumente ale pieţei monetare</t>
  </si>
  <si>
    <t>1.2.8 drepturi de alocare admise la tranzacționare pe o piață reglementată</t>
  </si>
  <si>
    <t>Valori mobiliare și instrumente ale pieței monetare admise la cota oficială a unei burse dintr-un stat nemembru sau negociate pe o altă piață reglementată dintr-un stat nemembru, care operează în mod regulat și este recunoscută și deschisă publicului, aprobată de Autoritatea de Supraveghere Financiară (ASF), din care:</t>
  </si>
  <si>
    <t>1.3.1 acţiuni cotate tranzacţionate în ultimele 30 zile de tranzacţionare</t>
  </si>
  <si>
    <t>1.3.2 acţiuni cotate dar netranzacţionate în ultimele 30 de zile de tranzacţionare</t>
  </si>
  <si>
    <t>1.3.3 alte valori mobiliare asimilate acestora</t>
  </si>
  <si>
    <t>1.3.4 obligaţiuni</t>
  </si>
  <si>
    <t>1.3.5 alte titluri de creanţă</t>
  </si>
  <si>
    <t>1.3.6 alte valori mobiliare</t>
  </si>
  <si>
    <t>1.3.7 instrumente ale pieţei monetare</t>
  </si>
  <si>
    <t>1.3.8 drepturi de alocare admise la tranzacționare pe o piață reglementată</t>
  </si>
  <si>
    <t>Valori mobiliare nou-emise</t>
  </si>
  <si>
    <t xml:space="preserve">Alte valori mobiliare și instrumente ale pieței monetare menționate la art. 83 alin.(1) lit.a) din O.U.G. nr. 32/2012 din care: </t>
  </si>
  <si>
    <t>- actiuni neadmise la tranzacționare pe o piață reglementată</t>
  </si>
  <si>
    <t>- obligaţiuni emise si rascumparate</t>
  </si>
  <si>
    <t>- obligaţiuni nelistate</t>
  </si>
  <si>
    <t xml:space="preserve">- drepturi de alocare neadmise la tranzacționare pe o piață reglementată </t>
  </si>
  <si>
    <t>- drepturi neadmise la tranzacționare pe o piață reglementată</t>
  </si>
  <si>
    <t xml:space="preserve">- alte instrumente financiare </t>
  </si>
  <si>
    <t>Depozite bancare, din care:</t>
  </si>
  <si>
    <t>depozite bancare constituite la instituţii de credit din România</t>
  </si>
  <si>
    <t>- în lei</t>
  </si>
  <si>
    <t>depozite bancare constituite la instituţii de credit dintr-un stat membru</t>
  </si>
  <si>
    <t>depozite bancare constituite la instituţii de credit dintr-un stat nemembru</t>
  </si>
  <si>
    <t>Instrumente financiare derivate tranzacţionate pe o piaţă reglementată, din care:</t>
  </si>
  <si>
    <t>instrumente financiare derivate tranzacţionate pe o piaţă reglementată din România (forward,futures si options, swaps, etc)</t>
  </si>
  <si>
    <t>instrumente financiare derivate tranzacţionate pe o piaţă reglementată dintr-un stat membru (forward,futures si options, swaps, etc)</t>
  </si>
  <si>
    <t>instrumente financiare derivate tranzacţionate pe o piaţă reglementată dintr-un stat nemembru (forward,futures si options, swaps, etc)</t>
  </si>
  <si>
    <t>instrumente financiare derivate negociate in afara pieţelor reglementate (forward,futures si options, swaps, etc)</t>
  </si>
  <si>
    <t>Conturi curente si numerar, din care:</t>
  </si>
  <si>
    <t>- în euro</t>
  </si>
  <si>
    <t>- în GBP</t>
  </si>
  <si>
    <t>- în USD</t>
  </si>
  <si>
    <t>Instrumente ale pieței monetare, altele decât cele tranzacționate pe o piață reglementată, conform art. 82 lit.g) din O.U.G. nr. 32/2012, din care:</t>
  </si>
  <si>
    <t>- certificate de trezorerie cu discount, cu maturitaţi iniţiale mai mici de 1 an</t>
  </si>
  <si>
    <t>Titluri de participare ale F.I.A./O.P.C.V.M.</t>
  </si>
  <si>
    <t>Dividende sau alte drepturi de încasat</t>
  </si>
  <si>
    <t>Alte active, din care:</t>
  </si>
  <si>
    <t xml:space="preserve">- garantie depozitată la broker pentru oferta publică de răscumparare actiuni </t>
  </si>
  <si>
    <t>- creanțe privind contribuțiile in numerar la majorările de capital efectuate de companiile din portofoliu</t>
  </si>
  <si>
    <t>- creante referitoare la tranzactiile in curs de decontare</t>
  </si>
  <si>
    <t>- impozit pe dividende de recuperat de la Bugetul de Stat</t>
  </si>
  <si>
    <t>- imobilizări necorporale</t>
  </si>
  <si>
    <t>- avansuri imobilizări necorporale</t>
  </si>
  <si>
    <t>- alte creanţe</t>
  </si>
  <si>
    <t>- cheltuieli înregistrate în avans</t>
  </si>
  <si>
    <t>II</t>
  </si>
  <si>
    <t>Total obligaţii</t>
  </si>
  <si>
    <t>Cheltuieli pentru plata comisioanelor datorate A.F.I.A.</t>
  </si>
  <si>
    <t>Cheltuieli pentru plata comisioanelor datorate depozitarului</t>
  </si>
  <si>
    <t>Cheltuieli cu comisioanele datorate intermediarilor</t>
  </si>
  <si>
    <t>- în EUR</t>
  </si>
  <si>
    <t>Cheltuieli cu comisioanele de rulaj şi alte servicii bancare</t>
  </si>
  <si>
    <t>Cheltuieli cu dobânzile</t>
  </si>
  <si>
    <t>Cheltuieli de emisiune</t>
  </si>
  <si>
    <t>Cheltuieli cu plata comisioanelor/tarifelor datorate ASF</t>
  </si>
  <si>
    <t>Cheltuielile cu auditul financiar</t>
  </si>
  <si>
    <t>Alte obligaţii, din care:</t>
  </si>
  <si>
    <t>- facilitate de credit pe termen scurt</t>
  </si>
  <si>
    <t xml:space="preserve">- datorii către acţionarii Fondului privind distribuţia de dividende </t>
  </si>
  <si>
    <t>- datorii legate de returnarea de capital către acţionari</t>
  </si>
  <si>
    <t>- vărsăminte de efectuat pentru titluri de stat în curs de decontare</t>
  </si>
  <si>
    <t xml:space="preserve">- provizioane </t>
  </si>
  <si>
    <t>- remunerații şi contribuţii aferente</t>
  </si>
  <si>
    <t>- TVA de plată la Bugetul de Stat</t>
  </si>
  <si>
    <t>- impozit pe dividende de plată la Bugetul de Stat</t>
  </si>
  <si>
    <t>- alte obligaţii, din care:</t>
  </si>
  <si>
    <t>Vărsăminte de efectuat pentru răscumpărarea acţiunilor proprii</t>
  </si>
  <si>
    <t>III</t>
  </si>
  <si>
    <t>Valoarea activului net (I - II)</t>
  </si>
  <si>
    <t>Situaţia valorii unitare a activului net</t>
  </si>
  <si>
    <t xml:space="preserve">Denumire element </t>
  </si>
  <si>
    <t>Valoare activ net</t>
  </si>
  <si>
    <t>Număr acţiuni în circulaţie</t>
  </si>
  <si>
    <t>Valoarea unitară a activului net</t>
  </si>
  <si>
    <t>SITUAŢIA DETALIATĂ A INVESTIŢIILOR LA DATA DE 30 SEPTEMBRIE 2022</t>
  </si>
  <si>
    <t>1. Valori mobiliare admise sau tranzacţionate pe o piaţă reglementată din România din care:</t>
  </si>
  <si>
    <t>1.1 acţiuni cotate tranzacţionate în ultimele 30 zile de tranzacţionare (zile lucrătoare)</t>
  </si>
  <si>
    <t>Emitent</t>
  </si>
  <si>
    <t>Simbol</t>
  </si>
  <si>
    <t>Data ultimei şedinţe în care s-a tranzacţionat</t>
  </si>
  <si>
    <t>Nr. acţiuni deţinute</t>
  </si>
  <si>
    <t>Valoare nominală</t>
  </si>
  <si>
    <t>Valoare acţiune</t>
  </si>
  <si>
    <t>Valoare totală curentă</t>
  </si>
  <si>
    <t>Pondere în capitalul social al emitentului</t>
  </si>
  <si>
    <t>Pondere în activul total al Fondului Proprietatea</t>
  </si>
  <si>
    <t>Pondere în activul net al Fondului Proprietatea</t>
  </si>
  <si>
    <t>Metoda de evaluare</t>
  </si>
  <si>
    <t>Valoare totala</t>
  </si>
  <si>
    <t>Alro Slatina SA</t>
  </si>
  <si>
    <t>ALR</t>
  </si>
  <si>
    <t>Preţ de închidere</t>
  </si>
  <si>
    <t>IOR SA</t>
  </si>
  <si>
    <t>IORB</t>
  </si>
  <si>
    <t>OMV Petrom SA</t>
  </si>
  <si>
    <t>SNP</t>
  </si>
  <si>
    <t>Romaero SA</t>
  </si>
  <si>
    <t>RORX</t>
  </si>
  <si>
    <t>Total</t>
  </si>
  <si>
    <t>1.2. Acțiuni netranzacționate în ultimele 30 de zile de tranzacționare (zile lucrătoare)</t>
  </si>
  <si>
    <t>Alcom SA</t>
  </si>
  <si>
    <t>ALCQ</t>
  </si>
  <si>
    <t>Valoare pe baza raportului de evaluare la 31 octombrie 2021 (prin aplicarea metodei de evaluare prin venit utilizând metoda fluxurilor de numerar actualizate)</t>
  </si>
  <si>
    <t>Mecon SA</t>
  </si>
  <si>
    <t>MECP</t>
  </si>
  <si>
    <t>Valoare justă / acțiune (ultimul preț de tranzacționare)</t>
  </si>
  <si>
    <t>1.3. Acțiuni netranzacționate în ultimele 30 de zile de tranzacționare (zile lucrătoare) pentru care nu se obțin situațiile financiare în termen de 90 de zile de la datele legale de depunere</t>
  </si>
  <si>
    <t>Nu este cazul</t>
  </si>
  <si>
    <t>1.4. Drepturi de alocare admise la tranzacționare</t>
  </si>
  <si>
    <t>1.5. Drepturi de preferință admise la tranzacționare</t>
  </si>
  <si>
    <t>1.6. Obligațiuni admise la tranzacționare emise sau garantate de autorități ale administrației publice locale/obligațiuni corporative</t>
  </si>
  <si>
    <t>1.7. Obligațiuni admise la tranzacționare emise sau garantate de autorități ale administrației publice centrale</t>
  </si>
  <si>
    <t xml:space="preserve">Cod ISIN </t>
  </si>
  <si>
    <t>Data ultimei ședințe în care s-a tranzacționat</t>
  </si>
  <si>
    <t>Nr. instrumente deţinute</t>
  </si>
  <si>
    <t>Data achiziţiei</t>
  </si>
  <si>
    <t>Data cupon</t>
  </si>
  <si>
    <t>Data scadenţei</t>
  </si>
  <si>
    <t>Valoarea iniţială</t>
  </si>
  <si>
    <t>Dobândă zilnică</t>
  </si>
  <si>
    <t>Dobânda cumulată</t>
  </si>
  <si>
    <t>Discount/primă cumulat/(ă)</t>
  </si>
  <si>
    <t>Preţ piaţă / Reper preţ compozit</t>
  </si>
  <si>
    <t>Valoare actualizată</t>
  </si>
  <si>
    <t>Pondere în total emisiune obligațiuni</t>
  </si>
  <si>
    <t>residual maturity</t>
  </si>
  <si>
    <t>original maturity</t>
  </si>
  <si>
    <t>Valoare justă (reper de preț compozit publicat de Markit, incluzând dobânda cumulată)</t>
  </si>
  <si>
    <t>LT</t>
  </si>
  <si>
    <t>ST</t>
  </si>
  <si>
    <t>1.8. Alte valori mobiliare admise la tranzacționare pe o piață reglementată din România</t>
  </si>
  <si>
    <t>1.9. Sume în curs de decontare pentru valori mobiliare admise sau tranzacționate pe o piață reglementată din România</t>
  </si>
  <si>
    <t>2. Valori mobiliare admise sau tranzacționate pe o piață reglementată din alt stat membru UE, din care:</t>
  </si>
  <si>
    <t>2.1. Acțiuni tranzacționate în ultimele 30 de zile de tranzacționare (zile lucrătoare)</t>
  </si>
  <si>
    <t>2.2. Obligațiuni admise la tranzacționare emise sau garantate de autorități ale administrației publice locale, obligațiuni corporative</t>
  </si>
  <si>
    <t>2.3. Obligațiuni admise la tranzacționare emise sau garantate de autorități ale administrației publice centrale</t>
  </si>
  <si>
    <t>2.4. Alte valori mobiliare admise la tranzacționare pe o piață reglementată din alt stat membru UE</t>
  </si>
  <si>
    <t>2.5. Sume în curs de decontare pentru valori mobiliare admise sau tranzacționate pe o piață reglementată din alt stat membru UE</t>
  </si>
  <si>
    <t>3. Valorile mobiliare admise sau tranzacționate pe o piață reglementată dintr-un stat terț</t>
  </si>
  <si>
    <t>3.1. Acțiuni tranzacționate în ultimele 30 de zile de tranzacționare (zile lucrătoare)</t>
  </si>
  <si>
    <t>3.2. Obligațiuni admise la tranzacționare emise sau garantate de autorități ale administrației publice locale, obligațiuni corporative, tranzacționate în ultimele 30 de zile (zile lucrătoare)</t>
  </si>
  <si>
    <t>3.3. Alte valori mobiliare admise la tranzacționare pe o piață reglementată dintr-un stat terț</t>
  </si>
  <si>
    <t>3.4. Sume în curs de decontare pentru valori mobiliare admise sau tranzacționate pe o piață reglementată dintr-un stat terț</t>
  </si>
  <si>
    <t>4. Instrumente ale pieței monetare admise sau tranzacționate pe o piață reglementată din România</t>
  </si>
  <si>
    <t>Sume în curs de decontare pentru instrumente ale pieței monetare admise sau tranzacționate pe o piață reglementată din România</t>
  </si>
  <si>
    <t>5. Instrumente ale pieței monetare admise sau tranzacționate pe o piață reglementată din alt stat membru UE</t>
  </si>
  <si>
    <t>Sume în curs de decontare pentru instrumente ale pieței monetare admise sau tranzacționate pe o piață reglementată din alt stat membru UE</t>
  </si>
  <si>
    <t>6. Instrumentele pieței monetare admise sau tranzacționate pe o piață reglementată dintr-un stat terț (non-UE)</t>
  </si>
  <si>
    <t>Sume în curs de decontare pentru instrumente ale pieței monetare admise sau tranzacționate pe o piață reglementată dintr-un stat terț (non-UE)</t>
  </si>
  <si>
    <t>7. Valori mobiliare nou emise</t>
  </si>
  <si>
    <t>7.1. Acțiuni nou emise</t>
  </si>
  <si>
    <t>7.2. Obligațiuni nou emise</t>
  </si>
  <si>
    <t>7.3. Drepturi de preferință (ulterior înregistrării la depozitarul central, anterior admiterii la tranzacționare)</t>
  </si>
  <si>
    <t xml:space="preserve">8. Alte valori mobiliare si instrumente ale pieței monetare </t>
  </si>
  <si>
    <t xml:space="preserve">8.1 Alte valori mobiliare </t>
  </si>
  <si>
    <t>8.1.1. Acțiuni neadmise la tranzacționare</t>
  </si>
  <si>
    <t>Nr. Acţiuni deţinute</t>
  </si>
  <si>
    <t>Stare firmă</t>
  </si>
  <si>
    <t>Aeroportul Internaţional Mihail Kogălniceanu - Constanţa SA</t>
  </si>
  <si>
    <t>Societate nelistată, în stare de funcţionare</t>
  </si>
  <si>
    <t>Aeroportul Internaţional Timişoara - Traian Vuia SA</t>
  </si>
  <si>
    <t>CN Administraţia Canalelor Navigabile SA</t>
  </si>
  <si>
    <t>Valoare pe baza raportului de evaluare la 31 octombrie 2021 (prin aplicarea metodei de piață bazată pe multiplul de EBITDA derivat din analiza companiilor comparabile cotate pe piața de capital)</t>
  </si>
  <si>
    <t>CN Administraţia Porturilor Dunării Fluviale SA</t>
  </si>
  <si>
    <t>CN Administraţia Porturilor Dunării Maritime SA</t>
  </si>
  <si>
    <t>CN Administraţia Porturilor Maritime SA</t>
  </si>
  <si>
    <t>Valoare pe baza raportului de evaluare la 31 mai 2022 (prin aplicarea metodei de evaluare prin venit utilizând metoda fluxurilor de numerar actualizate)</t>
  </si>
  <si>
    <t>CN Aeroporturi Bucureşti SA</t>
  </si>
  <si>
    <t>Complexul Energetic Oltenia SA</t>
  </si>
  <si>
    <t>Valoare pe baza raportului de evaluare la 31 octombrie 2021 (evaluată la zero datorită valorii negative a EBIT si nivelului ridicat al datoriei nete)</t>
  </si>
  <si>
    <t>Comsig SA</t>
  </si>
  <si>
    <t>Dizolvare judiciară</t>
  </si>
  <si>
    <t xml:space="preserve">Evaluată la zero </t>
  </si>
  <si>
    <t>E-Distributie Banat SA</t>
  </si>
  <si>
    <t>Valoare pe baza raportului de evaluare la 31 mai 2022 ajustată pe baza valorii multiplilor la 30 septembrie 2022 derivaţi din analiza companiilor comparabile cotate pe piaţa de capital)</t>
  </si>
  <si>
    <t>E-Distributie Dobrogea SA</t>
  </si>
  <si>
    <t>E-Distributie Muntenia SA</t>
  </si>
  <si>
    <t>Enel Energie Muntenia SA</t>
  </si>
  <si>
    <t>Enel Energie SA</t>
  </si>
  <si>
    <t>Engie România SA</t>
  </si>
  <si>
    <t>Gerovital Cosmetics SA</t>
  </si>
  <si>
    <t>Faliment</t>
  </si>
  <si>
    <t>Hidroelectrica SA</t>
  </si>
  <si>
    <t xml:space="preserve">Valoare pe baza raportului de evaluare la 31 iulie 2022 (prin aplicarea metodei de piață bazată pe multiplul de EBITDA derivat din analiza companiilor comparabile cotate pe piața de capital) </t>
  </si>
  <si>
    <t>Plafar SA</t>
  </si>
  <si>
    <t>Poşta Română SA</t>
  </si>
  <si>
    <t>Valoare pe baza raportului de evaluare la 31 octombrie 2021 (prin aplicarea metodei de piață bazată pe indicatorul Preț/Profit net derivat din analiza companiilor comparabile cotate pe piața de capital)</t>
  </si>
  <si>
    <t>Romplumb SA</t>
  </si>
  <si>
    <t>Salubriserv SA</t>
  </si>
  <si>
    <t>Simtex SA</t>
  </si>
  <si>
    <t>Reorganizare judiciară</t>
  </si>
  <si>
    <t>Societatea Electrocentrale Craiova SA</t>
  </si>
  <si>
    <t>Societatea Naţională a Sării SA</t>
  </si>
  <si>
    <t>World Trade Center Bucureşti SA</t>
  </si>
  <si>
    <t>Insolvenţă</t>
  </si>
  <si>
    <t>Zirom SA</t>
  </si>
  <si>
    <t>8.1.2. Acțiuni tranzacționate în cadrul altor sisteme decât piețele reglementate</t>
  </si>
  <si>
    <t>8.1.3. Acțiuni neadmise la tranzacționare evaluate la valoare zero (lipsă situații financiare actualizate depuse la Registrul Comerțului)</t>
  </si>
  <si>
    <t>World Trade Hotel SA</t>
  </si>
  <si>
    <t>8.1.4. Obligațiuni neadmise la tranzacționare</t>
  </si>
  <si>
    <t>8.1.5. Sume în curs de decontare pentru acțiuni tranzacționate în cadrul altor sisteme decât piețele reglementate</t>
  </si>
  <si>
    <t>8.2. Alte instrumente ale pieței monetare menționate la art. 83 alin.(1) lit.a) din O.U.G. nr. 32/2012</t>
  </si>
  <si>
    <t>Efecte de comerț</t>
  </si>
  <si>
    <t>9. Disponibil în conturi curente și numerar</t>
  </si>
  <si>
    <t>9.1. Disponibil în conturi curente și numerar în lei</t>
  </si>
  <si>
    <t>Denumire bancă</t>
  </si>
  <si>
    <t>Valoare curentă</t>
  </si>
  <si>
    <t>BRD  Groupe Societe Generale*</t>
  </si>
  <si>
    <t>BRD  Groupe Societe Generale - sume in curs de decontare**</t>
  </si>
  <si>
    <t>Banca Comerciala Romana</t>
  </si>
  <si>
    <t>CITI Bank</t>
  </si>
  <si>
    <t>ING BANK</t>
  </si>
  <si>
    <t>Raiffeisen Bank</t>
  </si>
  <si>
    <t>Unicredit Tiriac Bank</t>
  </si>
  <si>
    <t>Numerar în casă</t>
  </si>
  <si>
    <t>*Disponibilul în conturile curente de la BRD Groupe Societe Generale reprezintă numerar în conturile bancare curente de distribuție, care poate fi folosit doar pentru plata distribuțiilor către acționari.</t>
  </si>
  <si>
    <t>**Sume in curs de decontare conform extras la 30 septembrie 2022</t>
  </si>
  <si>
    <t>9.2.  Disponibil în conturi curente și numerar denominate în valută</t>
  </si>
  <si>
    <t>Curs valutar BNR</t>
  </si>
  <si>
    <t>Valoare actualizată (lei)</t>
  </si>
  <si>
    <t>BRD  Groupe Societe Generale</t>
  </si>
  <si>
    <t>EUR</t>
  </si>
  <si>
    <t>GBP</t>
  </si>
  <si>
    <t>USD</t>
  </si>
  <si>
    <t>10. Depozite bancare pe categorii distincte: constituite la instituții de credit din România / din alt stat membru UE/ dintr-un stat terț (non-UE)</t>
  </si>
  <si>
    <t>Depozite bancare denominate în lei</t>
  </si>
  <si>
    <t>Data constituirii</t>
  </si>
  <si>
    <t>Valoare iniţială</t>
  </si>
  <si>
    <t>Dobânda zilnică</t>
  </si>
  <si>
    <t>Valoare totală (lei)</t>
  </si>
  <si>
    <t>Valoare depozit bancar cumulată cu valoarea dobânzii zilnice aferente perioadei scurse de la data constituirii</t>
  </si>
  <si>
    <t>11. Instrumente financiare derivate tranzacționate pe o piață reglementată</t>
  </si>
  <si>
    <t>11.1. Contracte futures</t>
  </si>
  <si>
    <t>11.2. Opțiuni</t>
  </si>
  <si>
    <t>11.3. Sume în curs de decontare pentru instrumente financiare derivate tranzacționate pe o piață reglementată</t>
  </si>
  <si>
    <t>12. Instrumente financiare derivate negociate în afara piețelor reglementate</t>
  </si>
  <si>
    <t>12.1. Contracte forward</t>
  </si>
  <si>
    <t>12.2. Contracte swap</t>
  </si>
  <si>
    <t>12.3. Contracte pe diferență</t>
  </si>
  <si>
    <t>12.4. Alte contracte derivate în legătură cu valori mobiliare, valute, rate ale dobânzii sau rentabilității ori alte instrumente derivate, indici financiari sau indicatori financiari/alte contracte derivate în legătură cu mărfuri care trebuie decontate în fonduri bănești sau pot fi decontate în fonduri bănești la cererea uneia dintre părți</t>
  </si>
  <si>
    <t>4. Other derivative contracts regarding securities, currencies, interest or profitability rates or other derivative instruments, financial indices or financial indicators / other derivative contracts regarding goods to be settled in cash or which may be settled in cash at the request of one of the parties</t>
  </si>
  <si>
    <t>13. Instrumente ale pieței monetare, altele decât cele tranzacționate pe o piață reglementată, conform art. 82 lit.g) din O.U.G. nr. 32/2012</t>
  </si>
  <si>
    <t>Certificate de trezorerie cu discount</t>
  </si>
  <si>
    <t>Seria şi nr emisiunii</t>
  </si>
  <si>
    <t>Nr. titluri</t>
  </si>
  <si>
    <t>Creștere zilnică</t>
  </si>
  <si>
    <t>Banca intermediară</t>
  </si>
  <si>
    <t>Preţ achiziţie cumulat cu valoarea dobânzii zilnice aferente perioadei scurse de la data achiziţiei</t>
  </si>
  <si>
    <t>14. Titluri de participare la O.P.C.V.M. / AOPC</t>
  </si>
  <si>
    <t>14.1. Titluri de participare denominate în lei</t>
  </si>
  <si>
    <t>14.2. Titluri de participare denominate în valută</t>
  </si>
  <si>
    <t>14.3. Sume în curs de decontare pentru titluri de participare denominate în lei</t>
  </si>
  <si>
    <t>14.4. Sume în curs de decontare pentru titluri de participare denominate în valută</t>
  </si>
  <si>
    <t>15. Dividende sau alte drepturi de primit</t>
  </si>
  <si>
    <t>15.1. Dividende de încasat</t>
  </si>
  <si>
    <t>Simbol acțiune</t>
  </si>
  <si>
    <t>Data ex-dividend</t>
  </si>
  <si>
    <t>Nr. acțiuni deținute</t>
  </si>
  <si>
    <t>Dividend brut</t>
  </si>
  <si>
    <t>Dividend net de încasat</t>
  </si>
  <si>
    <t>15.2. Acțiuni distribuite fără contraprestație în bani</t>
  </si>
  <si>
    <t>15.3. Acțiuni distribuite cu contraprestație în bani</t>
  </si>
  <si>
    <t>15.4. Suma de plată pentru acțiuni distribuite cu contraprestație în bani</t>
  </si>
  <si>
    <t xml:space="preserve">15.5. Drepturi de preferință netranzacționabile/ netransferabile </t>
  </si>
  <si>
    <t>ISIN</t>
  </si>
  <si>
    <t>Nr. drepturi de preferință</t>
  </si>
  <si>
    <t>Valoare teoretica drept de preferință</t>
  </si>
  <si>
    <t>OMV Petrom*</t>
  </si>
  <si>
    <t>RO52R88LRB29</t>
  </si>
  <si>
    <t>* 1,688,548,078 drepturi in OMV Petrom  înregistrate în contabilitate la data de înregistrare (6 iulie 2022), cu preț de subscriere egal cu valoarea nominală (0,1 lei pe acțiune), dând posibilitatea Fondului de a-și menține cota deținută în capitalul social al OMV Petrom.</t>
  </si>
  <si>
    <t>Perioada de subscriere este pana la data de 13 octombrie 2022. La 30 septembrie, valoarea justa a drepturilor este inclusa in cetegoria Alte Active la 0,032821 lei pe drept.</t>
  </si>
  <si>
    <t>Evoluţia activului net şi a valorii unitare a activului net în ultimii 3 ani</t>
  </si>
  <si>
    <t>Activ net</t>
  </si>
  <si>
    <t>VUAN</t>
  </si>
  <si>
    <t>Efectul de levier al Fondului Proprietatea</t>
  </si>
  <si>
    <t>Tip Metoda</t>
  </si>
  <si>
    <t xml:space="preserve"> Nivel levier</t>
  </si>
  <si>
    <t xml:space="preserve"> Valoarea expunerii</t>
  </si>
  <si>
    <t>a) Metoda brută</t>
  </si>
  <si>
    <t>b) Metoda angajamentului</t>
  </si>
  <si>
    <t>Franklin Templeton International Services S.à r.l., în calitate de administrator de fond de investiții alternative al Fondul Proprietatea SA</t>
  </si>
  <si>
    <t>BRD Groupe Societe Generale S.A.</t>
  </si>
  <si>
    <t>Reprezentant permanent</t>
  </si>
  <si>
    <t>Victor Strâmbei</t>
  </si>
  <si>
    <t>Johan Meyer</t>
  </si>
  <si>
    <t>Şef serviciu depozitare</t>
  </si>
  <si>
    <t>……………………………………….…….</t>
  </si>
  <si>
    <t>……………………………………………………</t>
  </si>
  <si>
    <t>Marius Nechifor</t>
  </si>
  <si>
    <t>Reprezentant Compartiment de Control Intern</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</si>
</sst>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418]d\ mmmm\ yyyy;@"/>
    <numFmt numFmtId="165" formatCode="0.0000%"/>
    <numFmt numFmtId="166" formatCode="#,##0.0000"/>
    <numFmt numFmtId="167" formatCode="_(* #,##0.00_);_(* \(#,##0.00\);_(* &quot;-&quot;??_);_(@_)"/>
    <numFmt numFmtId="168" formatCode="_([$EUR]\ * #,##0.00_);_([$EUR]\ * \(#,##0.00\);_([$EUR]\ * &quot;-&quot;??_);_(@_)"/>
    <numFmt numFmtId="169" formatCode="_([$GBP]\ * #,##0.00_);_([$GBP]\ * \(#,##0.00\);_([$GBP]\ * &quot;-&quot;??_);_(@_)"/>
    <numFmt numFmtId="170" formatCode="_([$USD]\ * #,##0.00_);_([$USD]\ * \(#,##0.00\);_([$USD]\ * &quot;-&quot;??_);_(@_)"/>
    <numFmt numFmtId="171" formatCode="_(* #,##0_);_(* \(#,##0\);_(* &quot;-&quot;_);_(@_)"/>
    <numFmt numFmtId="172" formatCode="[$-418]d\-mmm\-yyyy;@"/>
    <numFmt numFmtId="173" formatCode="_-* #,##0.00\ _l_e_i_-;\-* #,##0.00\ _l_e_i_-;_-* &quot;-&quot;??\ _l_e_i_-;_-@_-"/>
    <numFmt numFmtId="174" formatCode="_-* #,##0\ _l_e_i_-;\-* #,##0\ _l_e_i_-;_-* &quot;-&quot;\ _l_e_i_-;_-@_-"/>
    <numFmt numFmtId="175" formatCode="0.000%"/>
    <numFmt numFmtId="176" formatCode="_(* #,##0_);_(* \(#,##0\);_(* &quot;-&quot;??_);_(@_)"/>
    <numFmt numFmtId="177" formatCode="#,##0.00_ ;\-#,##0.00\ "/>
    <numFmt numFmtId="178" formatCode="0.0000"/>
    <numFmt numFmtId="179" formatCode="#,##0.0"/>
    <numFmt numFmtId="180" formatCode="#,##0.000"/>
    <numFmt numFmtId="181" formatCode="_([$RON]\ * #,##0.00_);_([$RON]\ * \(#,##0.00\);_([$RON]\ * &quot;-&quot;??_);_(@_)"/>
  </numFmts>
  <fonts count="6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b/>
      <sz val="8"/>
      <color indexed="18"/>
      <name val="Arial"/>
      <family val="2"/>
    </font>
    <font>
      <b/>
      <sz val="8"/>
      <color indexed="30"/>
      <name val="Arial"/>
      <family val="2"/>
    </font>
    <font>
      <sz val="8"/>
      <color indexed="9"/>
      <name val="Arial"/>
      <family val="2"/>
    </font>
    <font>
      <b/>
      <sz val="8"/>
      <color indexed="62"/>
      <name val="Arial"/>
      <family val="2"/>
    </font>
    <font>
      <sz val="8"/>
      <color indexed="62"/>
      <name val="Arial"/>
      <family val="2"/>
    </font>
    <font>
      <b/>
      <sz val="8"/>
      <color indexed="9"/>
      <name val="Arial"/>
      <family val="2"/>
    </font>
    <font>
      <b/>
      <sz val="8"/>
      <color indexed="8"/>
      <name val="Arial"/>
      <family val="2"/>
    </font>
    <font>
      <sz val="8"/>
      <color indexed="10"/>
      <name val="Arial"/>
      <family val="2"/>
    </font>
    <font>
      <sz val="8"/>
      <name val="Arial"/>
      <family val="2"/>
    </font>
    <font>
      <sz val="10"/>
      <name val="Arial"/>
      <family val="2"/>
    </font>
    <font>
      <i/>
      <sz val="8"/>
      <name val="Arial"/>
      <family val="2"/>
    </font>
    <font>
      <i/>
      <sz val="8"/>
      <color indexed="8"/>
      <name val="Arial"/>
      <family val="2"/>
    </font>
    <font>
      <b/>
      <sz val="8"/>
      <name val="Arial"/>
      <family val="2"/>
    </font>
    <font>
      <b/>
      <sz val="8"/>
      <color indexed="10"/>
      <name val="Arial"/>
      <family val="2"/>
    </font>
    <font>
      <b/>
      <sz val="10"/>
      <color indexed="18"/>
      <name val="Arial"/>
      <family val="2"/>
    </font>
    <font>
      <b/>
      <sz val="10"/>
      <color indexed="8"/>
      <name val="Arial"/>
      <family val="2"/>
    </font>
    <font>
      <b/>
      <sz val="10"/>
      <color indexed="3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Arial"/>
      <family val="2"/>
    </font>
    <font>
      <b/>
      <sz val="8"/>
      <color rgb="FF000099"/>
      <name val="Arial"/>
      <family val="2"/>
    </font>
    <font>
      <b/>
      <sz val="8"/>
      <color rgb="FF004FA6"/>
      <name val="Arial"/>
      <family val="2"/>
    </font>
    <font>
      <sz val="8"/>
      <color theme="0"/>
      <name val="Arial"/>
      <family val="2"/>
    </font>
    <font>
      <b/>
      <sz val="8"/>
      <color theme="8" tint="-0.4999699890613556"/>
      <name val="Arial"/>
      <family val="2"/>
    </font>
    <font>
      <sz val="8"/>
      <color theme="8" tint="-0.4999699890613556"/>
      <name val="Arial"/>
      <family val="2"/>
    </font>
    <font>
      <b/>
      <sz val="8"/>
      <color theme="0"/>
      <name val="Arial"/>
      <family val="2"/>
    </font>
    <font>
      <b/>
      <sz val="8"/>
      <color theme="1"/>
      <name val="Arial"/>
      <family val="2"/>
    </font>
    <font>
      <sz val="8"/>
      <color rgb="FFFF0000"/>
      <name val="Arial"/>
      <family val="2"/>
    </font>
    <font>
      <b/>
      <sz val="8"/>
      <color rgb="FFFF0000"/>
      <name val="Arial"/>
      <family val="2"/>
    </font>
    <font>
      <b/>
      <sz val="10"/>
      <color rgb="FF000099"/>
      <name val="Arial"/>
      <family val="2"/>
    </font>
    <font>
      <b/>
      <sz val="10"/>
      <color theme="1"/>
      <name val="Arial"/>
      <family val="2"/>
    </font>
    <font>
      <i/>
      <sz val="8"/>
      <color theme="1"/>
      <name val="Arial"/>
      <family val="2"/>
    </font>
    <font>
      <b/>
      <sz val="10"/>
      <color rgb="FF004FA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style="medium"/>
      <top style="medium"/>
      <bottom style="medium"/>
    </border>
    <border>
      <left style="hair"/>
      <right style="hair"/>
      <top style="medium"/>
      <bottom style="hair"/>
    </border>
    <border>
      <left style="hair"/>
      <right style="hair"/>
      <top style="hair"/>
      <bottom style="hair"/>
    </border>
    <border>
      <left/>
      <right style="medium"/>
      <top style="medium"/>
      <bottom/>
    </border>
    <border>
      <left style="medium"/>
      <right style="hair"/>
      <top style="medium"/>
      <bottom style="hair"/>
    </border>
    <border>
      <left/>
      <right style="medium"/>
      <top style="medium"/>
      <bottom style="hair"/>
    </border>
    <border>
      <left style="medium"/>
      <right style="hair"/>
      <top style="hair"/>
      <bottom style="hair"/>
    </border>
    <border>
      <left style="hair"/>
      <right/>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right style="medium"/>
      <top/>
      <bottom style="medium"/>
    </border>
    <border>
      <left/>
      <right style="hair"/>
      <top style="hair"/>
      <bottom style="hair"/>
    </border>
    <border>
      <left style="hair"/>
      <right style="hair"/>
      <top/>
      <bottom style="hair"/>
    </border>
    <border>
      <left/>
      <right/>
      <top style="hair"/>
      <bottom style="hair"/>
    </border>
    <border>
      <left/>
      <right/>
      <top/>
      <bottom style="hair"/>
    </border>
    <border>
      <left style="hair"/>
      <right/>
      <top style="hair"/>
      <bottom/>
    </border>
    <border>
      <left style="hair"/>
      <right/>
      <top/>
      <bottom/>
    </border>
    <border>
      <left style="hair"/>
      <right/>
      <top/>
      <bottom style="hair"/>
    </border>
    <border>
      <left/>
      <right/>
      <top style="hair"/>
      <bottom/>
    </border>
    <border>
      <left/>
      <right style="hair"/>
      <top style="hair"/>
      <bottom/>
    </border>
    <border>
      <left style="hair"/>
      <right style="hair"/>
      <top style="hair"/>
      <bottom/>
    </border>
    <border>
      <left/>
      <right style="hair"/>
      <top/>
      <bottom style="hair"/>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67" fontId="0" fillId="0" borderId="0" applyFont="0" applyFill="0" applyBorder="0" applyAlignment="0" applyProtection="0"/>
    <xf numFmtId="41"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vertical="top"/>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58">
    <xf numFmtId="0" fontId="0" fillId="0" borderId="0" xfId="0" applyFont="1" applyAlignment="1">
      <alignment/>
    </xf>
    <xf numFmtId="0" fontId="52" fillId="0" borderId="0" xfId="59" applyFont="1" applyAlignment="1">
      <alignment horizontal="left"/>
      <protection/>
    </xf>
    <xf numFmtId="0" fontId="53" fillId="0" borderId="0" xfId="59" applyFont="1">
      <alignment/>
      <protection/>
    </xf>
    <xf numFmtId="0" fontId="54" fillId="0" borderId="0" xfId="59" applyFont="1">
      <alignment/>
      <protection/>
    </xf>
    <xf numFmtId="0" fontId="54" fillId="0" borderId="0" xfId="60" applyFont="1" applyAlignment="1" quotePrefix="1">
      <alignment vertical="top"/>
      <protection/>
    </xf>
    <xf numFmtId="0" fontId="52" fillId="0" borderId="0" xfId="59" applyFont="1">
      <alignment/>
      <protection/>
    </xf>
    <xf numFmtId="0" fontId="55" fillId="0" borderId="0" xfId="59" applyFont="1">
      <alignment/>
      <protection/>
    </xf>
    <xf numFmtId="0" fontId="56" fillId="0" borderId="0" xfId="59" applyFont="1" applyAlignment="1">
      <alignment horizontal="left"/>
      <protection/>
    </xf>
    <xf numFmtId="0" fontId="57" fillId="0" borderId="0" xfId="59" applyFont="1">
      <alignment/>
      <protection/>
    </xf>
    <xf numFmtId="164" fontId="57" fillId="0" borderId="0" xfId="59" applyNumberFormat="1" applyFont="1" applyAlignment="1">
      <alignment horizontal="left"/>
      <protection/>
    </xf>
    <xf numFmtId="0" fontId="52" fillId="0" borderId="0" xfId="59" applyFont="1" applyAlignment="1">
      <alignment wrapText="1"/>
      <protection/>
    </xf>
    <xf numFmtId="38" fontId="58" fillId="33" borderId="10" xfId="60" applyNumberFormat="1" applyFont="1" applyFill="1" applyBorder="1" applyAlignment="1">
      <alignment horizontal="left" wrapText="1"/>
      <protection/>
    </xf>
    <xf numFmtId="38" fontId="58" fillId="33" borderId="10" xfId="60" applyNumberFormat="1" applyFont="1" applyFill="1" applyBorder="1" applyAlignment="1">
      <alignment horizontal="center" vertical="top" wrapText="1"/>
      <protection/>
    </xf>
    <xf numFmtId="164" fontId="58" fillId="33" borderId="11" xfId="60" applyNumberFormat="1" applyFont="1" applyFill="1" applyBorder="1" applyAlignment="1">
      <alignment horizontal="center" vertical="top" wrapText="1"/>
      <protection/>
    </xf>
    <xf numFmtId="164" fontId="58" fillId="33" borderId="12" xfId="60" applyNumberFormat="1" applyFont="1" applyFill="1" applyBorder="1" applyAlignment="1">
      <alignment horizontal="center" vertical="top" wrapText="1"/>
      <protection/>
    </xf>
    <xf numFmtId="164" fontId="58" fillId="33" borderId="13" xfId="60" applyNumberFormat="1" applyFont="1" applyFill="1" applyBorder="1" applyAlignment="1">
      <alignment horizontal="center" vertical="top" wrapText="1"/>
      <protection/>
    </xf>
    <xf numFmtId="38" fontId="58" fillId="33" borderId="10" xfId="60" applyNumberFormat="1" applyFont="1" applyFill="1" applyBorder="1" applyAlignment="1">
      <alignment horizontal="center" vertical="center" wrapText="1"/>
      <protection/>
    </xf>
    <xf numFmtId="38" fontId="58" fillId="33" borderId="14" xfId="60" applyNumberFormat="1" applyFont="1" applyFill="1" applyBorder="1" applyAlignment="1">
      <alignment horizontal="left" wrapText="1"/>
      <protection/>
    </xf>
    <xf numFmtId="38" fontId="58" fillId="33" borderId="14" xfId="60" applyNumberFormat="1" applyFont="1" applyFill="1" applyBorder="1" applyAlignment="1">
      <alignment horizontal="center" vertical="top" wrapText="1"/>
      <protection/>
    </xf>
    <xf numFmtId="38" fontId="58" fillId="33" borderId="11" xfId="60" applyNumberFormat="1" applyFont="1" applyFill="1" applyBorder="1" applyAlignment="1">
      <alignment horizontal="center" vertical="top" wrapText="1"/>
      <protection/>
    </xf>
    <xf numFmtId="38" fontId="58" fillId="33" borderId="15" xfId="60" applyNumberFormat="1" applyFont="1" applyFill="1" applyBorder="1" applyAlignment="1">
      <alignment horizontal="center" vertical="top" wrapText="1"/>
      <protection/>
    </xf>
    <xf numFmtId="38" fontId="58" fillId="33" borderId="14" xfId="60" applyNumberFormat="1" applyFont="1" applyFill="1" applyBorder="1" applyAlignment="1">
      <alignment horizontal="center" vertical="center" wrapText="1"/>
      <protection/>
    </xf>
    <xf numFmtId="0" fontId="59" fillId="0" borderId="16" xfId="59" applyFont="1" applyBorder="1" applyAlignment="1">
      <alignment horizontal="left"/>
      <protection/>
    </xf>
    <xf numFmtId="4" fontId="25" fillId="34" borderId="16" xfId="60" applyNumberFormat="1" applyFont="1" applyFill="1" applyBorder="1" applyAlignment="1">
      <alignment vertical="top" wrapText="1"/>
      <protection/>
    </xf>
    <xf numFmtId="165" fontId="25" fillId="34" borderId="16" xfId="60" applyNumberFormat="1" applyFont="1" applyFill="1" applyBorder="1" applyAlignment="1">
      <alignment vertical="top" wrapText="1"/>
      <protection/>
    </xf>
    <xf numFmtId="166" fontId="25" fillId="34" borderId="16" xfId="60" applyNumberFormat="1" applyFont="1" applyFill="1" applyBorder="1" applyAlignment="1">
      <alignment vertical="top" wrapText="1"/>
      <protection/>
    </xf>
    <xf numFmtId="4" fontId="60" fillId="0" borderId="0" xfId="59" applyNumberFormat="1" applyFont="1">
      <alignment/>
      <protection/>
    </xf>
    <xf numFmtId="165" fontId="52" fillId="0" borderId="0" xfId="66" applyNumberFormat="1" applyFont="1" applyAlignment="1">
      <alignment/>
    </xf>
    <xf numFmtId="165" fontId="60" fillId="0" borderId="0" xfId="59" applyNumberFormat="1" applyFont="1">
      <alignment/>
      <protection/>
    </xf>
    <xf numFmtId="165" fontId="60" fillId="0" borderId="0" xfId="66" applyNumberFormat="1" applyFont="1" applyAlignment="1">
      <alignment/>
    </xf>
    <xf numFmtId="0" fontId="59" fillId="0" borderId="17" xfId="59" applyFont="1" applyBorder="1" applyAlignment="1">
      <alignment horizontal="left"/>
      <protection/>
    </xf>
    <xf numFmtId="4" fontId="27" fillId="34" borderId="17" xfId="60" applyNumberFormat="1" applyFont="1" applyFill="1" applyBorder="1" applyAlignment="1">
      <alignment horizontal="left" vertical="center" wrapText="1"/>
      <protection/>
    </xf>
    <xf numFmtId="165" fontId="18" fillId="34" borderId="17" xfId="60" applyNumberFormat="1" applyFont="1" applyFill="1" applyBorder="1" applyAlignment="1">
      <alignment vertical="top" wrapText="1"/>
      <protection/>
    </xf>
    <xf numFmtId="166" fontId="18" fillId="34" borderId="17" xfId="60" applyNumberFormat="1" applyFont="1" applyFill="1" applyBorder="1" applyAlignment="1">
      <alignment vertical="top" wrapText="1"/>
      <protection/>
    </xf>
    <xf numFmtId="4" fontId="18" fillId="34" borderId="17" xfId="60" applyNumberFormat="1" applyFont="1" applyFill="1" applyBorder="1" applyAlignment="1">
      <alignment vertical="top" wrapText="1"/>
      <protection/>
    </xf>
    <xf numFmtId="167" fontId="27" fillId="0" borderId="17" xfId="61" applyNumberFormat="1" applyFont="1" applyBorder="1">
      <alignment/>
      <protection/>
    </xf>
    <xf numFmtId="0" fontId="52" fillId="0" borderId="0" xfId="59" applyFont="1" quotePrefix="1">
      <alignment/>
      <protection/>
    </xf>
    <xf numFmtId="165" fontId="27" fillId="34" borderId="17" xfId="66" applyNumberFormat="1" applyFont="1" applyFill="1" applyBorder="1" applyAlignment="1">
      <alignment horizontal="right" vertical="top" wrapText="1"/>
    </xf>
    <xf numFmtId="166" fontId="27" fillId="34" borderId="17" xfId="60" applyNumberFormat="1" applyFont="1" applyFill="1" applyBorder="1" applyAlignment="1">
      <alignment horizontal="right" vertical="top" wrapText="1"/>
      <protection/>
    </xf>
    <xf numFmtId="4" fontId="27" fillId="34" borderId="17" xfId="60" applyNumberFormat="1" applyFont="1" applyFill="1" applyBorder="1" applyAlignment="1">
      <alignment horizontal="right" vertical="top" wrapText="1"/>
      <protection/>
    </xf>
    <xf numFmtId="49" fontId="52" fillId="0" borderId="0" xfId="59" applyNumberFormat="1" applyFont="1">
      <alignment/>
      <protection/>
    </xf>
    <xf numFmtId="165" fontId="52" fillId="0" borderId="17" xfId="59" applyNumberFormat="1" applyFont="1" applyBorder="1">
      <alignment/>
      <protection/>
    </xf>
    <xf numFmtId="167" fontId="29" fillId="0" borderId="17" xfId="61" applyNumberFormat="1" applyFont="1" applyBorder="1">
      <alignment/>
      <protection/>
    </xf>
    <xf numFmtId="4" fontId="52" fillId="0" borderId="17" xfId="59" applyNumberFormat="1" applyFont="1" applyBorder="1">
      <alignment/>
      <protection/>
    </xf>
    <xf numFmtId="165" fontId="52" fillId="0" borderId="17" xfId="66" applyNumberFormat="1" applyFont="1" applyBorder="1" applyAlignment="1">
      <alignment/>
    </xf>
    <xf numFmtId="0" fontId="52" fillId="0" borderId="17" xfId="59" applyFont="1" applyBorder="1" applyAlignment="1">
      <alignment horizontal="left" vertical="center" wrapText="1"/>
      <protection/>
    </xf>
    <xf numFmtId="165" fontId="29" fillId="0" borderId="17" xfId="61" applyNumberFormat="1" applyFont="1" applyBorder="1">
      <alignment/>
      <protection/>
    </xf>
    <xf numFmtId="0" fontId="52" fillId="0" borderId="17" xfId="59" applyFont="1" applyBorder="1" applyAlignment="1">
      <alignment horizontal="left"/>
      <protection/>
    </xf>
    <xf numFmtId="0" fontId="52" fillId="0" borderId="17" xfId="59" applyFont="1" applyBorder="1" applyAlignment="1">
      <alignment wrapText="1"/>
      <protection/>
    </xf>
    <xf numFmtId="166" fontId="52" fillId="0" borderId="17" xfId="59" applyNumberFormat="1" applyFont="1" applyBorder="1">
      <alignment/>
      <protection/>
    </xf>
    <xf numFmtId="0" fontId="52" fillId="0" borderId="17" xfId="59" applyFont="1" applyBorder="1" applyAlignment="1" quotePrefix="1">
      <alignment wrapText="1"/>
      <protection/>
    </xf>
    <xf numFmtId="168" fontId="30" fillId="0" borderId="17" xfId="45" applyNumberFormat="1" applyFont="1" applyFill="1" applyBorder="1" applyAlignment="1">
      <alignment/>
    </xf>
    <xf numFmtId="169" fontId="30" fillId="0" borderId="17" xfId="45" applyNumberFormat="1" applyFont="1" applyFill="1" applyBorder="1" applyAlignment="1">
      <alignment/>
    </xf>
    <xf numFmtId="170" fontId="30" fillId="0" borderId="17" xfId="45" applyNumberFormat="1" applyFont="1" applyFill="1" applyBorder="1" applyAlignment="1">
      <alignment/>
    </xf>
    <xf numFmtId="165" fontId="27" fillId="0" borderId="17" xfId="67" applyNumberFormat="1" applyFont="1" applyFill="1" applyBorder="1" applyAlignment="1">
      <alignment/>
    </xf>
    <xf numFmtId="165" fontId="29" fillId="0" borderId="17" xfId="67" applyNumberFormat="1" applyFont="1" applyFill="1" applyBorder="1" applyAlignment="1">
      <alignment/>
    </xf>
    <xf numFmtId="165" fontId="52" fillId="0" borderId="17" xfId="66" applyNumberFormat="1" applyFont="1" applyFill="1" applyBorder="1" applyAlignment="1">
      <alignment/>
    </xf>
    <xf numFmtId="0" fontId="27" fillId="0" borderId="17" xfId="61" applyFont="1" applyBorder="1" applyAlignment="1">
      <alignment horizontal="left"/>
      <protection/>
    </xf>
    <xf numFmtId="0" fontId="29" fillId="0" borderId="17" xfId="61" applyFont="1" applyBorder="1" applyAlignment="1" quotePrefix="1">
      <alignment wrapText="1"/>
      <protection/>
    </xf>
    <xf numFmtId="0" fontId="27" fillId="0" borderId="0" xfId="61" applyFont="1">
      <alignment/>
      <protection/>
    </xf>
    <xf numFmtId="167" fontId="27" fillId="0" borderId="0" xfId="42" applyFont="1" applyFill="1" applyAlignment="1">
      <alignment/>
    </xf>
    <xf numFmtId="167" fontId="27" fillId="0" borderId="0" xfId="45" applyFont="1" applyFill="1" applyAlignment="1">
      <alignment/>
    </xf>
    <xf numFmtId="0" fontId="52" fillId="0" borderId="0" xfId="58" applyFont="1" applyAlignment="1">
      <alignment/>
      <protection/>
    </xf>
    <xf numFmtId="165" fontId="29" fillId="14" borderId="17" xfId="67" applyNumberFormat="1" applyFont="1" applyFill="1" applyBorder="1" applyAlignment="1">
      <alignment/>
    </xf>
    <xf numFmtId="4" fontId="27" fillId="0" borderId="0" xfId="61" applyNumberFormat="1" applyFont="1">
      <alignment/>
      <protection/>
    </xf>
    <xf numFmtId="0" fontId="29" fillId="0" borderId="17" xfId="61" applyFont="1" applyBorder="1" applyAlignment="1" quotePrefix="1">
      <alignment horizontal="left" wrapText="1" indent="2"/>
      <protection/>
    </xf>
    <xf numFmtId="167" fontId="29" fillId="0" borderId="17" xfId="61" applyNumberFormat="1" applyFont="1" applyBorder="1" quotePrefix="1">
      <alignment/>
      <protection/>
    </xf>
    <xf numFmtId="167" fontId="52" fillId="0" borderId="0" xfId="42" applyFont="1" applyFill="1" applyAlignment="1">
      <alignment/>
    </xf>
    <xf numFmtId="0" fontId="59" fillId="0" borderId="17" xfId="59" applyFont="1" applyBorder="1" applyAlignment="1">
      <alignment wrapText="1"/>
      <protection/>
    </xf>
    <xf numFmtId="165" fontId="59" fillId="0" borderId="17" xfId="66" applyNumberFormat="1" applyFont="1" applyBorder="1" applyAlignment="1">
      <alignment/>
    </xf>
    <xf numFmtId="4" fontId="59" fillId="0" borderId="17" xfId="59" applyNumberFormat="1" applyFont="1" applyBorder="1">
      <alignment/>
      <protection/>
    </xf>
    <xf numFmtId="167" fontId="31" fillId="0" borderId="17" xfId="61" applyNumberFormat="1" applyFont="1" applyBorder="1">
      <alignment/>
      <protection/>
    </xf>
    <xf numFmtId="167" fontId="52" fillId="0" borderId="0" xfId="42" applyFont="1" applyAlignment="1">
      <alignment/>
    </xf>
    <xf numFmtId="43" fontId="52" fillId="0" borderId="0" xfId="59" applyNumberFormat="1" applyFont="1">
      <alignment/>
      <protection/>
    </xf>
    <xf numFmtId="4" fontId="52" fillId="0" borderId="0" xfId="59" applyNumberFormat="1" applyFont="1">
      <alignment/>
      <protection/>
    </xf>
    <xf numFmtId="171" fontId="29" fillId="0" borderId="17" xfId="67" applyNumberFormat="1" applyFont="1" applyFill="1" applyBorder="1" applyAlignment="1">
      <alignment/>
    </xf>
    <xf numFmtId="4" fontId="27" fillId="0" borderId="17" xfId="61" applyNumberFormat="1" applyFont="1" applyBorder="1">
      <alignment/>
      <protection/>
    </xf>
    <xf numFmtId="4" fontId="29" fillId="0" borderId="17" xfId="61" applyNumberFormat="1" applyFont="1" applyBorder="1">
      <alignment/>
      <protection/>
    </xf>
    <xf numFmtId="168" fontId="29" fillId="0" borderId="17" xfId="45" applyNumberFormat="1" applyFont="1" applyFill="1" applyBorder="1" applyAlignment="1">
      <alignment/>
    </xf>
    <xf numFmtId="170" fontId="29" fillId="0" borderId="17" xfId="45" applyNumberFormat="1" applyFont="1" applyFill="1" applyBorder="1" applyAlignment="1">
      <alignment/>
    </xf>
    <xf numFmtId="169" fontId="29" fillId="0" borderId="17" xfId="45" applyNumberFormat="1" applyFont="1" applyFill="1" applyBorder="1" applyAlignment="1">
      <alignment/>
    </xf>
    <xf numFmtId="0" fontId="59" fillId="0" borderId="17" xfId="59" applyFont="1" applyBorder="1" applyAlignment="1">
      <alignment horizontal="left" vertical="center" wrapText="1"/>
      <protection/>
    </xf>
    <xf numFmtId="4" fontId="25" fillId="34" borderId="17" xfId="60" applyNumberFormat="1" applyFont="1" applyFill="1" applyBorder="1" applyAlignment="1">
      <alignment vertical="top" wrapText="1"/>
      <protection/>
    </xf>
    <xf numFmtId="4" fontId="61" fillId="0" borderId="0" xfId="59" applyNumberFormat="1" applyFont="1">
      <alignment/>
      <protection/>
    </xf>
    <xf numFmtId="165" fontId="59" fillId="0" borderId="0" xfId="66" applyNumberFormat="1" applyFont="1" applyAlignment="1">
      <alignment/>
    </xf>
    <xf numFmtId="165" fontId="61" fillId="0" borderId="0" xfId="59" applyNumberFormat="1" applyFont="1">
      <alignment/>
      <protection/>
    </xf>
    <xf numFmtId="0" fontId="59" fillId="0" borderId="0" xfId="59" applyFont="1">
      <alignment/>
      <protection/>
    </xf>
    <xf numFmtId="0" fontId="58" fillId="0" borderId="0" xfId="59" applyFont="1">
      <alignment/>
      <protection/>
    </xf>
    <xf numFmtId="166" fontId="52" fillId="0" borderId="0" xfId="59" applyNumberFormat="1" applyFont="1">
      <alignment/>
      <protection/>
    </xf>
    <xf numFmtId="0" fontId="58" fillId="33" borderId="15" xfId="59" applyFont="1" applyFill="1" applyBorder="1" applyAlignment="1">
      <alignment horizontal="center" vertical="center"/>
      <protection/>
    </xf>
    <xf numFmtId="164" fontId="58" fillId="33" borderId="12" xfId="59" applyNumberFormat="1" applyFont="1" applyFill="1" applyBorder="1" applyAlignment="1">
      <alignment horizontal="center" vertical="center" wrapText="1"/>
      <protection/>
    </xf>
    <xf numFmtId="0" fontId="58" fillId="33" borderId="18" xfId="59" applyFont="1" applyFill="1" applyBorder="1" applyAlignment="1">
      <alignment horizontal="center" vertical="center" wrapText="1"/>
      <protection/>
    </xf>
    <xf numFmtId="0" fontId="59" fillId="0" borderId="19" xfId="59" applyFont="1" applyBorder="1" applyAlignment="1">
      <alignment vertical="center" wrapText="1"/>
      <protection/>
    </xf>
    <xf numFmtId="4" fontId="52" fillId="0" borderId="16" xfId="59" applyNumberFormat="1" applyFont="1" applyBorder="1" applyAlignment="1">
      <alignment vertical="center" wrapText="1"/>
      <protection/>
    </xf>
    <xf numFmtId="4" fontId="52" fillId="0" borderId="20" xfId="59" applyNumberFormat="1" applyFont="1" applyBorder="1" applyAlignment="1">
      <alignment vertical="center" wrapText="1"/>
      <protection/>
    </xf>
    <xf numFmtId="0" fontId="52" fillId="0" borderId="21" xfId="59" applyFont="1" applyBorder="1" applyAlignment="1">
      <alignment vertical="center" wrapText="1"/>
      <protection/>
    </xf>
    <xf numFmtId="3" fontId="52" fillId="0" borderId="17" xfId="59" applyNumberFormat="1" applyFont="1" applyBorder="1" applyAlignment="1">
      <alignment vertical="center" wrapText="1"/>
      <protection/>
    </xf>
    <xf numFmtId="3" fontId="52" fillId="0" borderId="22" xfId="59" applyNumberFormat="1" applyFont="1" applyBorder="1" applyAlignment="1">
      <alignment vertical="center" wrapText="1"/>
      <protection/>
    </xf>
    <xf numFmtId="3" fontId="52" fillId="0" borderId="23" xfId="59" applyNumberFormat="1" applyFont="1" applyBorder="1" applyAlignment="1">
      <alignment vertical="center" wrapText="1"/>
      <protection/>
    </xf>
    <xf numFmtId="0" fontId="52" fillId="0" borderId="24" xfId="59" applyFont="1" applyBorder="1" applyAlignment="1">
      <alignment vertical="center" wrapText="1"/>
      <protection/>
    </xf>
    <xf numFmtId="166" fontId="52" fillId="0" borderId="25" xfId="59" applyNumberFormat="1" applyFont="1" applyBorder="1" applyAlignment="1">
      <alignment vertical="center" wrapText="1"/>
      <protection/>
    </xf>
    <xf numFmtId="166" fontId="52" fillId="0" borderId="26" xfId="59" applyNumberFormat="1" applyFont="1" applyBorder="1" applyAlignment="1">
      <alignment vertical="center" wrapText="1"/>
      <protection/>
    </xf>
    <xf numFmtId="0" fontId="62" fillId="0" borderId="0" xfId="59" applyFont="1">
      <alignment/>
      <protection/>
    </xf>
    <xf numFmtId="0" fontId="60" fillId="0" borderId="0" xfId="59" applyFont="1">
      <alignment/>
      <protection/>
    </xf>
    <xf numFmtId="0" fontId="63" fillId="0" borderId="0" xfId="59" applyFont="1">
      <alignment/>
      <protection/>
    </xf>
    <xf numFmtId="0" fontId="58" fillId="33" borderId="0" xfId="59" applyFont="1" applyFill="1" applyAlignment="1">
      <alignment horizontal="center" vertical="center" wrapText="1"/>
      <protection/>
    </xf>
    <xf numFmtId="0" fontId="27" fillId="0" borderId="0" xfId="62" applyFont="1" applyAlignment="1">
      <alignment wrapText="1"/>
      <protection/>
    </xf>
    <xf numFmtId="0" fontId="32" fillId="0" borderId="0" xfId="62" applyFont="1" applyAlignment="1">
      <alignment horizontal="center" wrapText="1"/>
      <protection/>
    </xf>
    <xf numFmtId="0" fontId="31" fillId="0" borderId="0" xfId="62" applyFont="1" applyAlignment="1">
      <alignment horizontal="center" wrapText="1"/>
      <protection/>
    </xf>
    <xf numFmtId="0" fontId="52" fillId="0" borderId="27" xfId="59" applyFont="1" applyBorder="1">
      <alignment/>
      <protection/>
    </xf>
    <xf numFmtId="0" fontId="52" fillId="0" borderId="17" xfId="59" applyFont="1" applyBorder="1">
      <alignment/>
      <protection/>
    </xf>
    <xf numFmtId="172" fontId="27" fillId="0" borderId="17" xfId="62" applyNumberFormat="1" applyFont="1" applyBorder="1" applyAlignment="1">
      <alignment wrapText="1"/>
      <protection/>
    </xf>
    <xf numFmtId="174" fontId="52" fillId="0" borderId="28" xfId="46" applyNumberFormat="1" applyFont="1" applyFill="1" applyBorder="1" applyAlignment="1">
      <alignment/>
    </xf>
    <xf numFmtId="0" fontId="52" fillId="0" borderId="28" xfId="59" applyFont="1" applyBorder="1">
      <alignment/>
      <protection/>
    </xf>
    <xf numFmtId="166" fontId="52" fillId="0" borderId="28" xfId="59" applyNumberFormat="1" applyFont="1" applyBorder="1">
      <alignment/>
      <protection/>
    </xf>
    <xf numFmtId="4" fontId="52" fillId="0" borderId="28" xfId="46" applyNumberFormat="1" applyFont="1" applyFill="1" applyBorder="1" applyAlignment="1">
      <alignment/>
    </xf>
    <xf numFmtId="10" fontId="52" fillId="0" borderId="28" xfId="59" applyNumberFormat="1" applyFont="1" applyBorder="1">
      <alignment/>
      <protection/>
    </xf>
    <xf numFmtId="0" fontId="52" fillId="0" borderId="22" xfId="59" applyFont="1" applyBorder="1">
      <alignment/>
      <protection/>
    </xf>
    <xf numFmtId="4" fontId="27" fillId="0" borderId="0" xfId="62" applyNumberFormat="1" applyFont="1" applyAlignment="1">
      <alignment wrapText="1"/>
      <protection/>
    </xf>
    <xf numFmtId="4" fontId="26" fillId="0" borderId="0" xfId="62" applyNumberFormat="1" applyFont="1" applyAlignment="1">
      <alignment wrapText="1"/>
      <protection/>
    </xf>
    <xf numFmtId="0" fontId="27" fillId="0" borderId="0" xfId="62" applyFont="1">
      <alignment/>
      <protection/>
    </xf>
    <xf numFmtId="174" fontId="52" fillId="0" borderId="17" xfId="46" applyNumberFormat="1" applyFont="1" applyFill="1" applyBorder="1" applyAlignment="1">
      <alignment/>
    </xf>
    <xf numFmtId="10" fontId="52" fillId="0" borderId="17" xfId="59" applyNumberFormat="1" applyFont="1" applyBorder="1">
      <alignment/>
      <protection/>
    </xf>
    <xf numFmtId="0" fontId="59" fillId="0" borderId="0" xfId="59" applyFont="1" applyAlignment="1">
      <alignment wrapText="1"/>
      <protection/>
    </xf>
    <xf numFmtId="4" fontId="59" fillId="0" borderId="0" xfId="46" applyNumberFormat="1" applyFont="1" applyBorder="1" applyAlignment="1">
      <alignment wrapText="1"/>
    </xf>
    <xf numFmtId="175" fontId="59" fillId="0" borderId="0" xfId="59" applyNumberFormat="1" applyFont="1" applyAlignment="1">
      <alignment wrapText="1"/>
      <protection/>
    </xf>
    <xf numFmtId="165" fontId="59" fillId="0" borderId="0" xfId="59" applyNumberFormat="1" applyFont="1" applyAlignment="1">
      <alignment wrapText="1"/>
      <protection/>
    </xf>
    <xf numFmtId="4" fontId="31" fillId="0" borderId="0" xfId="62" applyNumberFormat="1" applyFont="1" applyAlignment="1">
      <alignment horizontal="center" wrapText="1"/>
      <protection/>
    </xf>
    <xf numFmtId="165" fontId="27" fillId="0" borderId="0" xfId="67" applyNumberFormat="1" applyFont="1" applyFill="1" applyAlignment="1">
      <alignment/>
    </xf>
    <xf numFmtId="4" fontId="61" fillId="0" borderId="0" xfId="62" applyNumberFormat="1" applyFont="1" applyAlignment="1">
      <alignment horizontal="center" wrapText="1"/>
      <protection/>
    </xf>
    <xf numFmtId="0" fontId="27" fillId="0" borderId="22" xfId="62" applyFont="1" applyBorder="1" applyAlignment="1">
      <alignment wrapText="1"/>
      <protection/>
    </xf>
    <xf numFmtId="4" fontId="59" fillId="0" borderId="0" xfId="46" applyNumberFormat="1" applyFont="1" applyFill="1" applyBorder="1" applyAlignment="1">
      <alignment wrapText="1"/>
    </xf>
    <xf numFmtId="4" fontId="31" fillId="0" borderId="0" xfId="62" applyNumberFormat="1" applyFont="1">
      <alignment/>
      <protection/>
    </xf>
    <xf numFmtId="0" fontId="26" fillId="0" borderId="0" xfId="62" applyFont="1">
      <alignment/>
      <protection/>
    </xf>
    <xf numFmtId="4" fontId="59" fillId="0" borderId="0" xfId="59" applyNumberFormat="1" applyFont="1" applyAlignment="1">
      <alignment wrapText="1"/>
      <protection/>
    </xf>
    <xf numFmtId="0" fontId="27" fillId="0" borderId="0" xfId="59" applyFont="1">
      <alignment/>
      <protection/>
    </xf>
    <xf numFmtId="0" fontId="31" fillId="0" borderId="0" xfId="59" applyFont="1" applyAlignment="1">
      <alignment horizontal="center" vertical="center" wrapText="1"/>
      <protection/>
    </xf>
    <xf numFmtId="0" fontId="31" fillId="0" borderId="0" xfId="59" applyFont="1" applyAlignment="1">
      <alignment horizontal="center" vertical="center" wrapText="1"/>
      <protection/>
    </xf>
    <xf numFmtId="0" fontId="27" fillId="0" borderId="0" xfId="63" applyFont="1">
      <alignment/>
      <protection/>
    </xf>
    <xf numFmtId="0" fontId="59" fillId="0" borderId="0" xfId="58" applyFont="1" applyAlignment="1">
      <alignment/>
      <protection/>
    </xf>
    <xf numFmtId="0" fontId="27" fillId="0" borderId="29" xfId="63" applyFont="1" applyBorder="1" applyAlignment="1">
      <alignment horizontal="center"/>
      <protection/>
    </xf>
    <xf numFmtId="3" fontId="27" fillId="0" borderId="29" xfId="63" applyNumberFormat="1" applyFont="1" applyBorder="1">
      <alignment/>
      <protection/>
    </xf>
    <xf numFmtId="4" fontId="27" fillId="0" borderId="29" xfId="63" applyNumberFormat="1" applyFont="1" applyBorder="1">
      <alignment/>
      <protection/>
    </xf>
    <xf numFmtId="4" fontId="27" fillId="0" borderId="29" xfId="63" applyNumberFormat="1" applyFont="1" applyBorder="1" applyAlignment="1">
      <alignment horizontal="right"/>
      <protection/>
    </xf>
    <xf numFmtId="165" fontId="27" fillId="0" borderId="30" xfId="66" applyNumberFormat="1" applyFont="1" applyFill="1" applyBorder="1" applyAlignment="1">
      <alignment horizontal="right"/>
    </xf>
    <xf numFmtId="165" fontId="27" fillId="0" borderId="29" xfId="62" applyNumberFormat="1" applyFont="1" applyBorder="1" applyAlignment="1">
      <alignment horizontal="right" wrapText="1"/>
      <protection/>
    </xf>
    <xf numFmtId="165" fontId="27" fillId="0" borderId="17" xfId="62" applyNumberFormat="1" applyFont="1" applyBorder="1" applyAlignment="1">
      <alignment horizontal="right" wrapText="1"/>
      <protection/>
    </xf>
    <xf numFmtId="165" fontId="27" fillId="0" borderId="17" xfId="67" applyNumberFormat="1" applyFont="1" applyFill="1" applyBorder="1" applyAlignment="1">
      <alignment/>
    </xf>
    <xf numFmtId="165" fontId="27" fillId="0" borderId="31" xfId="68" applyNumberFormat="1" applyFont="1" applyFill="1" applyBorder="1" applyAlignment="1">
      <alignment horizontal="center" vertical="center" wrapText="1"/>
    </xf>
    <xf numFmtId="0" fontId="52" fillId="8" borderId="0" xfId="58" applyFont="1" applyFill="1" applyAlignment="1">
      <alignment wrapText="1"/>
      <protection/>
    </xf>
    <xf numFmtId="167" fontId="52" fillId="4" borderId="0" xfId="62" applyNumberFormat="1" applyFont="1" applyFill="1">
      <alignment/>
      <protection/>
    </xf>
    <xf numFmtId="4" fontId="52" fillId="0" borderId="0" xfId="58" applyNumberFormat="1" applyFont="1" applyAlignment="1">
      <alignment/>
      <protection/>
    </xf>
    <xf numFmtId="167" fontId="27" fillId="0" borderId="0" xfId="44" applyFont="1" applyAlignment="1">
      <alignment/>
    </xf>
    <xf numFmtId="165" fontId="27" fillId="0" borderId="32" xfId="68" applyNumberFormat="1" applyFont="1" applyFill="1" applyBorder="1" applyAlignment="1">
      <alignment horizontal="center" vertical="center" wrapText="1"/>
    </xf>
    <xf numFmtId="0" fontId="27" fillId="0" borderId="27" xfId="58" applyFont="1" applyBorder="1" applyAlignment="1">
      <alignment horizontal="left" vertical="center"/>
      <protection/>
    </xf>
    <xf numFmtId="0" fontId="27" fillId="0" borderId="17" xfId="63" applyFont="1" applyBorder="1" applyAlignment="1">
      <alignment horizontal="right" vertical="center"/>
      <protection/>
    </xf>
    <xf numFmtId="4" fontId="27" fillId="0" borderId="17" xfId="63" applyNumberFormat="1" applyFont="1" applyBorder="1" applyAlignment="1">
      <alignment vertical="center"/>
      <protection/>
    </xf>
    <xf numFmtId="4" fontId="27" fillId="0" borderId="17" xfId="63" applyNumberFormat="1" applyFont="1" applyBorder="1" applyAlignment="1">
      <alignment horizontal="right" vertical="center"/>
      <protection/>
    </xf>
    <xf numFmtId="165" fontId="27" fillId="0" borderId="17" xfId="67" applyNumberFormat="1" applyFont="1" applyFill="1" applyBorder="1" applyAlignment="1">
      <alignment vertical="center"/>
    </xf>
    <xf numFmtId="165" fontId="27" fillId="0" borderId="17" xfId="62" applyNumberFormat="1" applyFont="1" applyBorder="1" applyAlignment="1">
      <alignment horizontal="right" vertical="center" wrapText="1"/>
      <protection/>
    </xf>
    <xf numFmtId="165" fontId="27" fillId="0" borderId="33" xfId="68" applyNumberFormat="1" applyFont="1" applyFill="1" applyBorder="1" applyAlignment="1">
      <alignment horizontal="center" vertical="center" wrapText="1"/>
    </xf>
    <xf numFmtId="0" fontId="52" fillId="0" borderId="0" xfId="58" applyFont="1" applyAlignment="1">
      <alignment wrapText="1"/>
      <protection/>
    </xf>
    <xf numFmtId="0" fontId="31" fillId="0" borderId="0" xfId="58" applyFont="1" applyAlignment="1">
      <alignment horizontal="left" vertical="center"/>
      <protection/>
    </xf>
    <xf numFmtId="0" fontId="27" fillId="0" borderId="34" xfId="63" applyFont="1" applyBorder="1" applyAlignment="1">
      <alignment vertical="center"/>
      <protection/>
    </xf>
    <xf numFmtId="4" fontId="27" fillId="0" borderId="0" xfId="63" applyNumberFormat="1" applyFont="1">
      <alignment/>
      <protection/>
    </xf>
    <xf numFmtId="4" fontId="31" fillId="0" borderId="0" xfId="63" applyNumberFormat="1" applyFont="1">
      <alignment/>
      <protection/>
    </xf>
    <xf numFmtId="167" fontId="27" fillId="0" borderId="0" xfId="63" applyNumberFormat="1" applyFont="1">
      <alignment/>
      <protection/>
    </xf>
    <xf numFmtId="4" fontId="27" fillId="0" borderId="34" xfId="63" applyNumberFormat="1" applyFont="1" applyBorder="1">
      <alignment/>
      <protection/>
    </xf>
    <xf numFmtId="165" fontId="31" fillId="0" borderId="34" xfId="67" applyNumberFormat="1" applyFont="1" applyFill="1" applyBorder="1" applyAlignment="1">
      <alignment/>
    </xf>
    <xf numFmtId="0" fontId="52" fillId="0" borderId="0" xfId="58" applyFont="1" applyAlignment="1">
      <alignment horizontal="right"/>
      <protection/>
    </xf>
    <xf numFmtId="176" fontId="52" fillId="0" borderId="0" xfId="42" applyNumberFormat="1" applyFont="1" applyAlignment="1">
      <alignment/>
    </xf>
    <xf numFmtId="4" fontId="27" fillId="0" borderId="0" xfId="62" applyNumberFormat="1" applyFont="1">
      <alignment/>
      <protection/>
    </xf>
    <xf numFmtId="167" fontId="27" fillId="0" borderId="0" xfId="44" applyFont="1" applyFill="1" applyAlignment="1">
      <alignment/>
    </xf>
    <xf numFmtId="165" fontId="59" fillId="0" borderId="0" xfId="58" applyNumberFormat="1" applyFont="1" applyAlignment="1">
      <alignment wrapText="1"/>
      <protection/>
    </xf>
    <xf numFmtId="165" fontId="52" fillId="0" borderId="0" xfId="66" applyNumberFormat="1" applyFont="1" applyBorder="1" applyAlignment="1">
      <alignment/>
    </xf>
    <xf numFmtId="2" fontId="59" fillId="0" borderId="0" xfId="59" applyNumberFormat="1" applyFont="1" applyAlignment="1">
      <alignment wrapText="1"/>
      <protection/>
    </xf>
    <xf numFmtId="165" fontId="59" fillId="0" borderId="0" xfId="59" applyNumberFormat="1" applyFont="1">
      <alignment/>
      <protection/>
    </xf>
    <xf numFmtId="4" fontId="59" fillId="0" borderId="0" xfId="46" applyNumberFormat="1" applyFont="1" applyBorder="1" applyAlignment="1">
      <alignment/>
    </xf>
    <xf numFmtId="10" fontId="59" fillId="0" borderId="0" xfId="59" applyNumberFormat="1" applyFont="1">
      <alignment/>
      <protection/>
    </xf>
    <xf numFmtId="177" fontId="59" fillId="0" borderId="0" xfId="46" applyNumberFormat="1" applyFont="1" applyBorder="1" applyAlignment="1">
      <alignment/>
    </xf>
    <xf numFmtId="0" fontId="52" fillId="0" borderId="0" xfId="59" applyFont="1" applyAlignment="1">
      <alignment horizontal="center" vertical="center" wrapText="1"/>
      <protection/>
    </xf>
    <xf numFmtId="0" fontId="52" fillId="0" borderId="0" xfId="59" applyFont="1" applyAlignment="1">
      <alignment horizontal="justify" vertical="center"/>
      <protection/>
    </xf>
    <xf numFmtId="0" fontId="61" fillId="0" borderId="0" xfId="59" applyFont="1" applyAlignment="1">
      <alignment horizontal="justify" vertical="center"/>
      <protection/>
    </xf>
    <xf numFmtId="0" fontId="52" fillId="0" borderId="0" xfId="59" applyFont="1" applyAlignment="1">
      <alignment horizontal="center" vertical="center"/>
      <protection/>
    </xf>
    <xf numFmtId="0" fontId="52" fillId="0" borderId="27" xfId="59" applyFont="1" applyBorder="1" applyAlignment="1">
      <alignment wrapText="1"/>
      <protection/>
    </xf>
    <xf numFmtId="3" fontId="52" fillId="0" borderId="17" xfId="59" applyNumberFormat="1" applyFont="1" applyBorder="1" applyAlignment="1">
      <alignment wrapText="1"/>
      <protection/>
    </xf>
    <xf numFmtId="178" fontId="52" fillId="0" borderId="17" xfId="59" applyNumberFormat="1" applyFont="1" applyBorder="1" applyAlignment="1">
      <alignment wrapText="1"/>
      <protection/>
    </xf>
    <xf numFmtId="10" fontId="52" fillId="0" borderId="17" xfId="59" applyNumberFormat="1" applyFont="1" applyBorder="1" applyAlignment="1">
      <alignment wrapText="1"/>
      <protection/>
    </xf>
    <xf numFmtId="0" fontId="52" fillId="0" borderId="22" xfId="59" applyFont="1" applyBorder="1" applyAlignment="1">
      <alignment wrapText="1"/>
      <protection/>
    </xf>
    <xf numFmtId="179" fontId="52" fillId="0" borderId="17" xfId="59" applyNumberFormat="1" applyFont="1" applyBorder="1" applyAlignment="1">
      <alignment wrapText="1"/>
      <protection/>
    </xf>
    <xf numFmtId="165" fontId="52" fillId="0" borderId="28" xfId="59" applyNumberFormat="1" applyFont="1" applyBorder="1">
      <alignment/>
      <protection/>
    </xf>
    <xf numFmtId="4" fontId="52" fillId="0" borderId="17" xfId="59" applyNumberFormat="1" applyFont="1" applyBorder="1" applyAlignment="1">
      <alignment wrapText="1"/>
      <protection/>
    </xf>
    <xf numFmtId="165" fontId="52" fillId="0" borderId="17" xfId="59" applyNumberFormat="1" applyFont="1" applyBorder="1" applyAlignment="1">
      <alignment wrapText="1"/>
      <protection/>
    </xf>
    <xf numFmtId="0" fontId="59" fillId="0" borderId="35" xfId="59" applyFont="1" applyBorder="1" applyAlignment="1">
      <alignment wrapText="1"/>
      <protection/>
    </xf>
    <xf numFmtId="0" fontId="59" fillId="0" borderId="36" xfId="59" applyFont="1" applyBorder="1" applyAlignment="1">
      <alignment wrapText="1"/>
      <protection/>
    </xf>
    <xf numFmtId="4" fontId="59" fillId="0" borderId="36" xfId="59" applyNumberFormat="1" applyFont="1" applyBorder="1" applyAlignment="1">
      <alignment wrapText="1"/>
      <protection/>
    </xf>
    <xf numFmtId="165" fontId="59" fillId="0" borderId="36" xfId="59" applyNumberFormat="1" applyFont="1" applyBorder="1" applyAlignment="1">
      <alignment wrapText="1"/>
      <protection/>
    </xf>
    <xf numFmtId="165" fontId="59" fillId="0" borderId="31" xfId="59" applyNumberFormat="1" applyFont="1" applyBorder="1" applyAlignment="1">
      <alignment wrapText="1"/>
      <protection/>
    </xf>
    <xf numFmtId="4" fontId="52" fillId="0" borderId="17" xfId="46" applyNumberFormat="1" applyFont="1" applyFill="1" applyBorder="1" applyAlignment="1">
      <alignment/>
    </xf>
    <xf numFmtId="165" fontId="52" fillId="0" borderId="22" xfId="59" applyNumberFormat="1" applyFont="1" applyBorder="1">
      <alignment/>
      <protection/>
    </xf>
    <xf numFmtId="10" fontId="59" fillId="0" borderId="0" xfId="59" applyNumberFormat="1" applyFont="1" applyAlignment="1">
      <alignment wrapText="1"/>
      <protection/>
    </xf>
    <xf numFmtId="0" fontId="60" fillId="0" borderId="0" xfId="59" applyFont="1" applyAlignment="1">
      <alignment wrapText="1"/>
      <protection/>
    </xf>
    <xf numFmtId="0" fontId="59" fillId="0" borderId="0" xfId="59" applyFont="1" applyAlignment="1">
      <alignment horizontal="left"/>
      <protection/>
    </xf>
    <xf numFmtId="0" fontId="52" fillId="0" borderId="0" xfId="59" applyFont="1" applyAlignment="1">
      <alignment horizontal="right" vertical="center"/>
      <protection/>
    </xf>
    <xf numFmtId="4" fontId="52" fillId="0" borderId="0" xfId="59" applyNumberFormat="1" applyFont="1" applyAlignment="1">
      <alignment wrapText="1"/>
      <protection/>
    </xf>
    <xf numFmtId="4" fontId="60" fillId="0" borderId="0" xfId="59" applyNumberFormat="1" applyFont="1" applyAlignment="1">
      <alignment wrapText="1"/>
      <protection/>
    </xf>
    <xf numFmtId="4" fontId="52" fillId="0" borderId="28" xfId="59" applyNumberFormat="1" applyFont="1" applyBorder="1">
      <alignment/>
      <protection/>
    </xf>
    <xf numFmtId="0" fontId="64" fillId="0" borderId="0" xfId="59" applyFont="1">
      <alignment/>
      <protection/>
    </xf>
    <xf numFmtId="2" fontId="52" fillId="0" borderId="17" xfId="59" applyNumberFormat="1" applyFont="1" applyBorder="1">
      <alignment/>
      <protection/>
    </xf>
    <xf numFmtId="178" fontId="52" fillId="0" borderId="28" xfId="59" applyNumberFormat="1" applyFont="1" applyBorder="1">
      <alignment/>
      <protection/>
    </xf>
    <xf numFmtId="0" fontId="65" fillId="0" borderId="0" xfId="59" applyFont="1">
      <alignment/>
      <protection/>
    </xf>
    <xf numFmtId="167" fontId="27" fillId="0" borderId="0" xfId="44" applyFont="1" applyFill="1" applyAlignment="1">
      <alignment wrapText="1"/>
    </xf>
    <xf numFmtId="0" fontId="26" fillId="0" borderId="0" xfId="62" applyFont="1" applyAlignment="1">
      <alignment wrapText="1"/>
      <protection/>
    </xf>
    <xf numFmtId="0" fontId="27" fillId="0" borderId="0" xfId="62" applyFont="1" applyAlignment="1">
      <alignment horizontal="left" wrapText="1"/>
      <protection/>
    </xf>
    <xf numFmtId="15" fontId="27" fillId="0" borderId="29" xfId="63" applyNumberFormat="1" applyFont="1" applyBorder="1" applyAlignment="1">
      <alignment horizontal="right"/>
      <protection/>
    </xf>
    <xf numFmtId="4" fontId="27" fillId="0" borderId="17" xfId="63" applyNumberFormat="1" applyFont="1" applyBorder="1" applyAlignment="1">
      <alignment horizontal="right" vertical="center"/>
      <protection/>
    </xf>
    <xf numFmtId="165" fontId="27" fillId="0" borderId="22" xfId="67" applyNumberFormat="1" applyFont="1" applyFill="1" applyBorder="1" applyAlignment="1">
      <alignment/>
    </xf>
    <xf numFmtId="0" fontId="27" fillId="0" borderId="0" xfId="63" applyFont="1" applyAlignment="1">
      <alignment horizontal="center" vertical="center" wrapText="1"/>
      <protection/>
    </xf>
    <xf numFmtId="180" fontId="27" fillId="0" borderId="0" xfId="62" applyNumberFormat="1" applyFont="1" applyAlignment="1">
      <alignment horizontal="center" vertical="center"/>
      <protection/>
    </xf>
    <xf numFmtId="181" fontId="26" fillId="0" borderId="0" xfId="62" applyNumberFormat="1" applyFont="1">
      <alignment/>
      <protection/>
    </xf>
    <xf numFmtId="0" fontId="27" fillId="0" borderId="30" xfId="63" applyFont="1" applyBorder="1" applyAlignment="1">
      <alignment horizontal="center" vertical="center" wrapText="1"/>
      <protection/>
    </xf>
    <xf numFmtId="0" fontId="31" fillId="0" borderId="0" xfId="62" applyFont="1">
      <alignment/>
      <protection/>
    </xf>
    <xf numFmtId="3" fontId="27" fillId="0" borderId="0" xfId="63" applyNumberFormat="1" applyFont="1">
      <alignment/>
      <protection/>
    </xf>
    <xf numFmtId="4" fontId="31" fillId="0" borderId="34" xfId="63" applyNumberFormat="1" applyFont="1" applyBorder="1" applyAlignment="1">
      <alignment horizontal="right" vertical="center"/>
      <protection/>
    </xf>
    <xf numFmtId="4" fontId="31" fillId="0" borderId="34" xfId="62" applyNumberFormat="1" applyFont="1" applyBorder="1">
      <alignment/>
      <protection/>
    </xf>
    <xf numFmtId="165" fontId="31" fillId="0" borderId="0" xfId="63" applyNumberFormat="1" applyFont="1" applyAlignment="1">
      <alignment horizontal="right" wrapText="1"/>
      <protection/>
    </xf>
    <xf numFmtId="0" fontId="31" fillId="0" borderId="34" xfId="62" applyFont="1" applyBorder="1">
      <alignment/>
      <protection/>
    </xf>
    <xf numFmtId="180" fontId="31" fillId="0" borderId="0" xfId="62" applyNumberFormat="1" applyFont="1" applyAlignment="1">
      <alignment horizontal="center" vertical="center"/>
      <protection/>
    </xf>
    <xf numFmtId="0" fontId="32" fillId="0" borderId="0" xfId="62" applyFont="1">
      <alignment/>
      <protection/>
    </xf>
    <xf numFmtId="165" fontId="52" fillId="0" borderId="0" xfId="66" applyNumberFormat="1" applyFont="1" applyAlignment="1">
      <alignment wrapText="1"/>
    </xf>
    <xf numFmtId="0" fontId="59" fillId="0" borderId="0" xfId="59" applyFont="1" applyAlignment="1">
      <alignment horizontal="justify" vertical="center"/>
      <protection/>
    </xf>
    <xf numFmtId="0" fontId="58" fillId="0" borderId="0" xfId="59" applyFont="1" applyAlignment="1">
      <alignment horizontal="left" vertical="center"/>
      <protection/>
    </xf>
    <xf numFmtId="0" fontId="31" fillId="0" borderId="0" xfId="59" applyFont="1">
      <alignment/>
      <protection/>
    </xf>
    <xf numFmtId="0" fontId="52" fillId="0" borderId="37" xfId="59" applyFont="1" applyBorder="1" applyAlignment="1">
      <alignment wrapText="1"/>
      <protection/>
    </xf>
    <xf numFmtId="165" fontId="27" fillId="0" borderId="30" xfId="62" applyNumberFormat="1" applyFont="1" applyBorder="1" applyAlignment="1">
      <alignment horizontal="right" wrapText="1"/>
      <protection/>
    </xf>
    <xf numFmtId="0" fontId="52" fillId="0" borderId="32" xfId="59" applyFont="1" applyBorder="1" applyAlignment="1">
      <alignment horizontal="center" wrapText="1"/>
      <protection/>
    </xf>
    <xf numFmtId="0" fontId="52" fillId="0" borderId="33" xfId="59" applyFont="1" applyBorder="1" applyAlignment="1">
      <alignment horizontal="center" wrapText="1"/>
      <protection/>
    </xf>
    <xf numFmtId="167" fontId="61" fillId="0" borderId="0" xfId="42" applyFont="1" applyBorder="1" applyAlignment="1">
      <alignment wrapText="1"/>
    </xf>
    <xf numFmtId="0" fontId="59" fillId="0" borderId="0" xfId="59" applyFont="1" applyAlignment="1">
      <alignment horizontal="left" vertical="center"/>
      <protection/>
    </xf>
    <xf numFmtId="0" fontId="64" fillId="0" borderId="0" xfId="59" applyFont="1" applyAlignment="1">
      <alignment horizontal="justify" vertical="center"/>
      <protection/>
    </xf>
    <xf numFmtId="0" fontId="59" fillId="0" borderId="0" xfId="59" applyFont="1" applyAlignment="1">
      <alignment horizontal="center" vertical="center" wrapText="1"/>
      <protection/>
    </xf>
    <xf numFmtId="3" fontId="52" fillId="0" borderId="28" xfId="59" applyNumberFormat="1" applyFont="1" applyBorder="1" applyAlignment="1">
      <alignment wrapText="1"/>
      <protection/>
    </xf>
    <xf numFmtId="4" fontId="52" fillId="0" borderId="28" xfId="59" applyNumberFormat="1" applyFont="1" applyBorder="1" applyAlignment="1">
      <alignment wrapText="1"/>
      <protection/>
    </xf>
    <xf numFmtId="165" fontId="27" fillId="0" borderId="22" xfId="62" applyNumberFormat="1" applyFont="1" applyBorder="1" applyAlignment="1">
      <alignment horizontal="right" wrapText="1"/>
      <protection/>
    </xf>
    <xf numFmtId="0" fontId="52" fillId="0" borderId="0" xfId="59" applyFont="1" applyAlignment="1">
      <alignment horizontal="right" vertical="center" wrapText="1"/>
      <protection/>
    </xf>
    <xf numFmtId="3" fontId="52" fillId="0" borderId="0" xfId="59" applyNumberFormat="1" applyFont="1">
      <alignment/>
      <protection/>
    </xf>
    <xf numFmtId="0" fontId="52" fillId="0" borderId="0" xfId="59" applyFont="1" applyAlignment="1">
      <alignment horizontal="justify" vertical="center" wrapText="1"/>
      <protection/>
    </xf>
    <xf numFmtId="0" fontId="52" fillId="0" borderId="28" xfId="59" applyFont="1" applyBorder="1" applyAlignment="1">
      <alignment wrapText="1"/>
      <protection/>
    </xf>
    <xf numFmtId="165" fontId="27" fillId="0" borderId="33" xfId="62" applyNumberFormat="1" applyFont="1" applyBorder="1" applyAlignment="1">
      <alignment horizontal="right" wrapText="1"/>
      <protection/>
    </xf>
    <xf numFmtId="0" fontId="58" fillId="33" borderId="0" xfId="59" applyFont="1" applyFill="1" applyAlignment="1">
      <alignment horizontal="center" vertical="center"/>
      <protection/>
    </xf>
    <xf numFmtId="164" fontId="58" fillId="33" borderId="0" xfId="59" applyNumberFormat="1" applyFont="1" applyFill="1" applyAlignment="1">
      <alignment horizontal="center" vertical="center" wrapText="1"/>
      <protection/>
    </xf>
    <xf numFmtId="0" fontId="52" fillId="0" borderId="0" xfId="59" applyFont="1" applyAlignment="1">
      <alignment horizontal="left" vertical="center" wrapText="1"/>
      <protection/>
    </xf>
    <xf numFmtId="0" fontId="52" fillId="0" borderId="27" xfId="59" applyFont="1" applyBorder="1" applyAlignment="1">
      <alignment horizontal="left" vertical="center" wrapText="1"/>
      <protection/>
    </xf>
    <xf numFmtId="4" fontId="52" fillId="0" borderId="17" xfId="59" applyNumberFormat="1" applyFont="1" applyBorder="1" applyAlignment="1">
      <alignment horizontal="right" vertical="center" wrapText="1"/>
      <protection/>
    </xf>
    <xf numFmtId="4" fontId="52" fillId="0" borderId="22" xfId="59" applyNumberFormat="1" applyFont="1" applyBorder="1" applyAlignment="1">
      <alignment horizontal="right" vertical="center" wrapText="1"/>
      <protection/>
    </xf>
    <xf numFmtId="166" fontId="52" fillId="0" borderId="17" xfId="59" applyNumberFormat="1" applyFont="1" applyBorder="1" applyAlignment="1">
      <alignment horizontal="right" vertical="center" wrapText="1"/>
      <protection/>
    </xf>
    <xf numFmtId="166" fontId="52" fillId="0" borderId="22" xfId="59" applyNumberFormat="1" applyFont="1" applyBorder="1" applyAlignment="1">
      <alignment horizontal="right" vertical="center" wrapText="1"/>
      <protection/>
    </xf>
    <xf numFmtId="10" fontId="27" fillId="0" borderId="22" xfId="62" applyNumberFormat="1" applyFont="1" applyBorder="1" applyAlignment="1">
      <alignment horizontal="right"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2" xfId="44"/>
    <cellStyle name="Comma 6" xfId="45"/>
    <cellStyle name="Comma 8" xfId="46"/>
    <cellStyle name="Currency" xfId="47"/>
    <cellStyle name="Currency [0]"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2" xfId="58"/>
    <cellStyle name="Normal 52" xfId="59"/>
    <cellStyle name="Normal 7" xfId="60"/>
    <cellStyle name="Normal_Anexa 4_anual" xfId="61"/>
    <cellStyle name="Normal_situatia detaliata a investitiilor FP - 31.12.2010" xfId="62"/>
    <cellStyle name="Normal_situatia detaliata a investitiilor FP - 31.12.2010 2" xfId="63"/>
    <cellStyle name="Note" xfId="64"/>
    <cellStyle name="Output" xfId="65"/>
    <cellStyle name="Percent" xfId="66"/>
    <cellStyle name="Percent 3" xfId="67"/>
    <cellStyle name="Percent 3 2 2"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P_NAV_30%20September%202022_final.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uhsvr107535\Documents%20and%20Settings\kwalker\Local%20Settings\Temporary%20Internet%20Files\OLK28\Trial%20Balance%20Analysi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NAV Internal Summary_Engl"/>
      <sheetName val="Anexa 10 workings"/>
      <sheetName val="Anexa 11_Eng"/>
      <sheetName val="Anexa 11_RO"/>
      <sheetName val="Fact Sheet_information"/>
      <sheetName val="Dividends received "/>
      <sheetName val="Equity portfolio"/>
      <sheetName val="security tab_Clavis"/>
      <sheetName val="TB 30 September 2022"/>
      <sheetName val="Cash Flow"/>
      <sheetName val="Appendix_valuation methods"/>
      <sheetName val="FV variations"/>
      <sheetName val="NAV History"/>
      <sheetName val="Shares Trading History"/>
      <sheetName val="GDRs Trading History"/>
      <sheetName val="2014-2022 valuation reports"/>
      <sheetName val="Discount 2022"/>
      <sheetName val="Discount 2021"/>
      <sheetName val="Discount 2020"/>
      <sheetName val="Discount 2019"/>
      <sheetName val="Discount 2018"/>
      <sheetName val="Discount 2017"/>
      <sheetName val="Discounts 201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cedures"/>
      <sheetName val="Analysis"/>
      <sheetName val="WorkTB"/>
      <sheetName val="TB"/>
      <sheetName val="Setu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420"/>
  <sheetViews>
    <sheetView tabSelected="1" zoomScale="106" zoomScaleNormal="106" zoomScalePageLayoutView="0" workbookViewId="0" topLeftCell="A1">
      <pane xSplit="2" ySplit="10" topLeftCell="C404" activePane="bottomRight" state="frozen"/>
      <selection pane="topLeft" activeCell="B40" sqref="B40:N40"/>
      <selection pane="topRight" activeCell="B40" sqref="B40:N40"/>
      <selection pane="bottomLeft" activeCell="B40" sqref="B40:N40"/>
      <selection pane="bottomRight" activeCell="J377" sqref="J377:K382"/>
    </sheetView>
  </sheetViews>
  <sheetFormatPr defaultColWidth="9.140625" defaultRowHeight="15" outlineLevelRow="1"/>
  <cols>
    <col min="1" max="1" width="6.8515625" style="1" customWidth="1"/>
    <col min="2" max="2" width="74.8515625" style="10" customWidth="1"/>
    <col min="3" max="3" width="17.00390625" style="5" customWidth="1"/>
    <col min="4" max="4" width="22.57421875" style="5" customWidth="1"/>
    <col min="5" max="5" width="19.57421875" style="5" customWidth="1"/>
    <col min="6" max="6" width="19.00390625" style="5" customWidth="1"/>
    <col min="7" max="7" width="16.421875" style="5" customWidth="1"/>
    <col min="8" max="8" width="16.8515625" style="5" customWidth="1"/>
    <col min="9" max="9" width="17.57421875" style="5" customWidth="1"/>
    <col min="10" max="10" width="20.8515625" style="5" customWidth="1"/>
    <col min="11" max="11" width="31.00390625" style="5" customWidth="1"/>
    <col min="12" max="12" width="23.00390625" style="5" customWidth="1"/>
    <col min="13" max="13" width="26.8515625" style="5" customWidth="1"/>
    <col min="14" max="14" width="18.28125" style="5" customWidth="1"/>
    <col min="15" max="15" width="22.00390625" style="5" customWidth="1"/>
    <col min="16" max="16" width="20.421875" style="5" customWidth="1"/>
    <col min="17" max="17" width="22.57421875" style="6" customWidth="1"/>
    <col min="18" max="18" width="20.140625" style="5" customWidth="1"/>
    <col min="19" max="19" width="20.57421875" style="5" customWidth="1"/>
    <col min="20" max="20" width="18.28125" style="5" customWidth="1"/>
    <col min="21" max="21" width="18.8515625" style="5" customWidth="1"/>
    <col min="22" max="22" width="19.00390625" style="5" customWidth="1"/>
    <col min="23" max="23" width="9.140625" style="6" customWidth="1"/>
    <col min="24" max="16384" width="9.140625" style="5" customWidth="1"/>
  </cols>
  <sheetData>
    <row r="1" spans="2:5" ht="11.25" customHeight="1">
      <c r="B1" s="2" t="s">
        <v>0</v>
      </c>
      <c r="C1" s="3"/>
      <c r="D1" s="4"/>
      <c r="E1" s="4"/>
    </row>
    <row r="2" spans="2:5" ht="6.75" customHeight="1">
      <c r="B2" s="3"/>
      <c r="C2" s="3"/>
      <c r="D2" s="4"/>
      <c r="E2" s="4"/>
    </row>
    <row r="3" spans="2:3" ht="11.25">
      <c r="B3" s="7" t="s">
        <v>1</v>
      </c>
      <c r="C3" s="8" t="s">
        <v>2</v>
      </c>
    </row>
    <row r="4" spans="2:3" ht="11.25">
      <c r="B4" s="7" t="s">
        <v>3</v>
      </c>
      <c r="C4" s="8" t="s">
        <v>4</v>
      </c>
    </row>
    <row r="5" spans="2:3" ht="11.25">
      <c r="B5" s="7" t="s">
        <v>5</v>
      </c>
      <c r="C5" s="8" t="s">
        <v>6</v>
      </c>
    </row>
    <row r="6" spans="2:3" ht="11.25">
      <c r="B6" s="7" t="s">
        <v>7</v>
      </c>
      <c r="C6" s="8" t="s">
        <v>8</v>
      </c>
    </row>
    <row r="7" spans="2:3" ht="11.25">
      <c r="B7" s="7" t="s">
        <v>9</v>
      </c>
      <c r="C7" s="9">
        <v>44834</v>
      </c>
    </row>
    <row r="8" ht="12" thickBot="1"/>
    <row r="9" spans="1:11" ht="15.75" customHeight="1" thickBot="1">
      <c r="A9" s="11"/>
      <c r="B9" s="12" t="s">
        <v>10</v>
      </c>
      <c r="C9" s="13">
        <v>44561</v>
      </c>
      <c r="D9" s="14"/>
      <c r="E9" s="14"/>
      <c r="F9" s="15"/>
      <c r="G9" s="13">
        <v>44834</v>
      </c>
      <c r="H9" s="14"/>
      <c r="I9" s="14"/>
      <c r="J9" s="15"/>
      <c r="K9" s="16" t="s">
        <v>11</v>
      </c>
    </row>
    <row r="10" spans="1:11" ht="12" thickBot="1">
      <c r="A10" s="17"/>
      <c r="B10" s="18"/>
      <c r="C10" s="19" t="s">
        <v>12</v>
      </c>
      <c r="D10" s="19" t="s">
        <v>13</v>
      </c>
      <c r="E10" s="19" t="s">
        <v>14</v>
      </c>
      <c r="F10" s="19" t="s">
        <v>15</v>
      </c>
      <c r="G10" s="19" t="s">
        <v>12</v>
      </c>
      <c r="H10" s="19" t="s">
        <v>13</v>
      </c>
      <c r="I10" s="19" t="s">
        <v>14</v>
      </c>
      <c r="J10" s="20" t="s">
        <v>15</v>
      </c>
      <c r="K10" s="21" t="s">
        <v>15</v>
      </c>
    </row>
    <row r="11" spans="1:18" ht="11.25">
      <c r="A11" s="22" t="s">
        <v>16</v>
      </c>
      <c r="B11" s="23" t="s">
        <v>17</v>
      </c>
      <c r="C11" s="24">
        <f>SUM(C12,C40,C41,C48,C53,C58,C63,C65,C66,C70)</f>
        <v>1.033852501252766</v>
      </c>
      <c r="D11" s="24">
        <f>SUM(D12,D40,D41,D48,D53,D58,D63,D65,D66,D70)</f>
        <v>1</v>
      </c>
      <c r="E11" s="25"/>
      <c r="F11" s="23">
        <f>F12+F40+F41+F48+F53+F58+F63+F65+F66+F70</f>
        <v>13693013395.430002</v>
      </c>
      <c r="G11" s="24">
        <f>SUM(G12,G40,G41,G48,G53,G58,G63,G65,G66,G70)</f>
        <v>1.006878</v>
      </c>
      <c r="H11" s="24">
        <f>SUM(H12,H40,H41,H48,H53,H58,H63,H65,H66,H70)</f>
        <v>0.9999999999999999</v>
      </c>
      <c r="I11" s="25"/>
      <c r="J11" s="23">
        <f>J12+J40+J41+J48+J53+J58+J63+J65+J66+J70</f>
        <v>15539455570.929998</v>
      </c>
      <c r="K11" s="23">
        <f>J11-F11</f>
        <v>1846442175.4999962</v>
      </c>
      <c r="L11" s="26"/>
      <c r="M11" s="27"/>
      <c r="N11" s="28"/>
      <c r="O11" s="28"/>
      <c r="Q11" s="29"/>
      <c r="R11" s="29"/>
    </row>
    <row r="12" spans="1:23" ht="11.25">
      <c r="A12" s="30">
        <v>1</v>
      </c>
      <c r="B12" s="31" t="s">
        <v>18</v>
      </c>
      <c r="C12" s="32">
        <f>SUM(C13,C22,C31)</f>
        <v>0.16897999999999996</v>
      </c>
      <c r="D12" s="32">
        <f>SUM(D13,D22,D31)</f>
        <v>0.163445</v>
      </c>
      <c r="E12" s="33"/>
      <c r="F12" s="34">
        <f>SUM(F13,F22,F31)</f>
        <v>2238073515.26</v>
      </c>
      <c r="G12" s="32">
        <f>SUM(G13,G22,G31)</f>
        <v>0.054055</v>
      </c>
      <c r="H12" s="32">
        <f>SUM(H13,H22,H31)</f>
        <v>0.053683</v>
      </c>
      <c r="I12" s="33"/>
      <c r="J12" s="34">
        <f>SUM(J13,J22,J31)</f>
        <v>834218548.5</v>
      </c>
      <c r="K12" s="35">
        <f>SUM(K13,K22,K31)</f>
        <v>-1403854966.76</v>
      </c>
      <c r="M12" s="36"/>
      <c r="Q12" s="29"/>
      <c r="R12" s="29"/>
      <c r="W12" s="6">
        <v>1</v>
      </c>
    </row>
    <row r="13" spans="1:18" ht="22.5">
      <c r="A13" s="30">
        <v>1.1</v>
      </c>
      <c r="B13" s="31" t="s">
        <v>19</v>
      </c>
      <c r="C13" s="37">
        <f>SUM(C14:C20)</f>
        <v>0.16897999999999996</v>
      </c>
      <c r="D13" s="37">
        <f>SUM(D14:D20)</f>
        <v>0.163445</v>
      </c>
      <c r="E13" s="38"/>
      <c r="F13" s="39">
        <f>SUM(F14:F20)</f>
        <v>2238073515.26</v>
      </c>
      <c r="G13" s="37">
        <f>SUM(G14:G20)</f>
        <v>0.054055</v>
      </c>
      <c r="H13" s="37">
        <f>SUM(H14:H20)</f>
        <v>0.053683</v>
      </c>
      <c r="I13" s="38"/>
      <c r="J13" s="39">
        <f>SUM(J14:J20)</f>
        <v>834218548.5</v>
      </c>
      <c r="K13" s="35">
        <f>SUM(K14:K21)</f>
        <v>-1403854966.76</v>
      </c>
      <c r="M13" s="40"/>
      <c r="Q13" s="29"/>
      <c r="R13" s="29"/>
    </row>
    <row r="14" spans="1:18" ht="11.25">
      <c r="A14" s="30"/>
      <c r="B14" s="31" t="s">
        <v>20</v>
      </c>
      <c r="C14" s="41">
        <v>0.16238399999999997</v>
      </c>
      <c r="D14" s="41">
        <v>0.157066</v>
      </c>
      <c r="E14" s="42">
        <v>0</v>
      </c>
      <c r="F14" s="43">
        <v>2150714639.02</v>
      </c>
      <c r="G14" s="44">
        <f>K135</f>
        <v>0.05339</v>
      </c>
      <c r="H14" s="44">
        <f>J135</f>
        <v>0.053024</v>
      </c>
      <c r="I14" s="42">
        <v>0</v>
      </c>
      <c r="J14" s="43">
        <f>H135</f>
        <v>823966201.37</v>
      </c>
      <c r="K14" s="35">
        <f>J14-F14</f>
        <v>-1326748437.65</v>
      </c>
      <c r="L14" s="26"/>
      <c r="Q14" s="29"/>
      <c r="R14" s="29"/>
    </row>
    <row r="15" spans="1:18" ht="11.25">
      <c r="A15" s="30"/>
      <c r="B15" s="31" t="s">
        <v>21</v>
      </c>
      <c r="C15" s="41">
        <v>0.0007740000000000001</v>
      </c>
      <c r="D15" s="41">
        <v>0.000748</v>
      </c>
      <c r="E15" s="42">
        <v>0</v>
      </c>
      <c r="F15" s="43">
        <v>10252347.129999999</v>
      </c>
      <c r="G15" s="44">
        <f>K142</f>
        <v>0.000665</v>
      </c>
      <c r="H15" s="44">
        <f>J142</f>
        <v>0.0006590000000000001</v>
      </c>
      <c r="I15" s="42">
        <v>0</v>
      </c>
      <c r="J15" s="43">
        <f>H142</f>
        <v>10252347.129999999</v>
      </c>
      <c r="K15" s="35">
        <f aca="true" t="shared" si="0" ref="K15:K21">J15-F15</f>
        <v>0</v>
      </c>
      <c r="Q15" s="29"/>
      <c r="R15" s="29"/>
    </row>
    <row r="16" spans="1:18" ht="11.25">
      <c r="A16" s="30"/>
      <c r="B16" s="45" t="s">
        <v>22</v>
      </c>
      <c r="C16" s="46">
        <v>0</v>
      </c>
      <c r="D16" s="46">
        <v>0</v>
      </c>
      <c r="E16" s="42">
        <v>0</v>
      </c>
      <c r="F16" s="42">
        <v>0</v>
      </c>
      <c r="G16" s="46">
        <v>0</v>
      </c>
      <c r="H16" s="46">
        <v>0</v>
      </c>
      <c r="I16" s="42">
        <v>0</v>
      </c>
      <c r="J16" s="42">
        <v>0</v>
      </c>
      <c r="K16" s="35">
        <f t="shared" si="0"/>
        <v>0</v>
      </c>
      <c r="Q16" s="29"/>
      <c r="R16" s="29"/>
    </row>
    <row r="17" spans="1:18" ht="11.25">
      <c r="A17" s="30"/>
      <c r="B17" s="45" t="s">
        <v>23</v>
      </c>
      <c r="C17" s="41">
        <v>0.005822</v>
      </c>
      <c r="D17" s="41">
        <v>0.005631</v>
      </c>
      <c r="E17" s="42">
        <v>0</v>
      </c>
      <c r="F17" s="43">
        <v>77106529.11</v>
      </c>
      <c r="G17" s="44">
        <f>P162</f>
        <v>0</v>
      </c>
      <c r="H17" s="44">
        <f>O162</f>
        <v>0</v>
      </c>
      <c r="I17" s="42">
        <v>0</v>
      </c>
      <c r="J17" s="43">
        <f>M162</f>
        <v>0</v>
      </c>
      <c r="K17" s="35">
        <f t="shared" si="0"/>
        <v>-77106529.11</v>
      </c>
      <c r="L17" s="26"/>
      <c r="Q17" s="29"/>
      <c r="R17" s="29"/>
    </row>
    <row r="18" spans="1:18" ht="11.25">
      <c r="A18" s="30"/>
      <c r="B18" s="45" t="s">
        <v>24</v>
      </c>
      <c r="C18" s="46">
        <v>0</v>
      </c>
      <c r="D18" s="46">
        <v>0</v>
      </c>
      <c r="E18" s="42">
        <v>0</v>
      </c>
      <c r="F18" s="42">
        <v>0</v>
      </c>
      <c r="G18" s="46">
        <v>0</v>
      </c>
      <c r="H18" s="46">
        <v>0</v>
      </c>
      <c r="I18" s="42">
        <v>0</v>
      </c>
      <c r="J18" s="42">
        <v>0</v>
      </c>
      <c r="K18" s="35">
        <f t="shared" si="0"/>
        <v>0</v>
      </c>
      <c r="Q18" s="29"/>
      <c r="R18" s="29"/>
    </row>
    <row r="19" spans="1:18" ht="11.25">
      <c r="A19" s="30"/>
      <c r="B19" s="45" t="s">
        <v>25</v>
      </c>
      <c r="C19" s="46">
        <v>0</v>
      </c>
      <c r="D19" s="46">
        <v>0</v>
      </c>
      <c r="E19" s="42">
        <v>0</v>
      </c>
      <c r="F19" s="42">
        <v>0</v>
      </c>
      <c r="G19" s="46">
        <v>0</v>
      </c>
      <c r="H19" s="46">
        <v>0</v>
      </c>
      <c r="I19" s="42">
        <v>0</v>
      </c>
      <c r="J19" s="42">
        <v>0</v>
      </c>
      <c r="K19" s="35">
        <f t="shared" si="0"/>
        <v>0</v>
      </c>
      <c r="Q19" s="29"/>
      <c r="R19" s="29"/>
    </row>
    <row r="20" spans="1:18" ht="11.25">
      <c r="A20" s="30"/>
      <c r="B20" s="45" t="s">
        <v>26</v>
      </c>
      <c r="C20" s="46">
        <v>0</v>
      </c>
      <c r="D20" s="46">
        <v>0</v>
      </c>
      <c r="E20" s="42">
        <v>0</v>
      </c>
      <c r="F20" s="42">
        <v>0</v>
      </c>
      <c r="G20" s="46">
        <v>0</v>
      </c>
      <c r="H20" s="46">
        <v>0</v>
      </c>
      <c r="I20" s="42">
        <v>0</v>
      </c>
      <c r="J20" s="42">
        <v>0</v>
      </c>
      <c r="K20" s="35">
        <f t="shared" si="0"/>
        <v>0</v>
      </c>
      <c r="Q20" s="29"/>
      <c r="R20" s="29"/>
    </row>
    <row r="21" spans="1:18" ht="11.25">
      <c r="A21" s="30"/>
      <c r="B21" s="45" t="s">
        <v>27</v>
      </c>
      <c r="C21" s="46">
        <v>0</v>
      </c>
      <c r="D21" s="46">
        <v>0</v>
      </c>
      <c r="E21" s="42">
        <v>0</v>
      </c>
      <c r="F21" s="42">
        <v>0</v>
      </c>
      <c r="G21" s="46">
        <v>0</v>
      </c>
      <c r="H21" s="46">
        <v>0</v>
      </c>
      <c r="I21" s="42">
        <v>0</v>
      </c>
      <c r="J21" s="42">
        <v>0</v>
      </c>
      <c r="K21" s="35">
        <f t="shared" si="0"/>
        <v>0</v>
      </c>
      <c r="Q21" s="29"/>
      <c r="R21" s="29"/>
    </row>
    <row r="22" spans="1:18" ht="22.5">
      <c r="A22" s="30">
        <v>1.2</v>
      </c>
      <c r="B22" s="45" t="s">
        <v>28</v>
      </c>
      <c r="C22" s="46">
        <f>SUM(C23:C30)</f>
        <v>0</v>
      </c>
      <c r="D22" s="46">
        <f>SUM(D23:D30)</f>
        <v>0</v>
      </c>
      <c r="E22" s="42"/>
      <c r="F22" s="42">
        <f>SUM(F23:F30)</f>
        <v>0</v>
      </c>
      <c r="G22" s="46">
        <f>SUM(G23:G30)</f>
        <v>0</v>
      </c>
      <c r="H22" s="46">
        <f>SUM(H23:H30)</f>
        <v>0</v>
      </c>
      <c r="I22" s="43"/>
      <c r="J22" s="42">
        <f>SUM(J23:J30)</f>
        <v>0</v>
      </c>
      <c r="K22" s="35">
        <f>SUM(K23:K30)</f>
        <v>0</v>
      </c>
      <c r="Q22" s="29"/>
      <c r="R22" s="29"/>
    </row>
    <row r="23" spans="1:18" ht="11.25">
      <c r="A23" s="30"/>
      <c r="B23" s="45" t="s">
        <v>29</v>
      </c>
      <c r="C23" s="46">
        <v>0</v>
      </c>
      <c r="D23" s="46">
        <v>0</v>
      </c>
      <c r="E23" s="42">
        <v>0</v>
      </c>
      <c r="F23" s="42">
        <v>0</v>
      </c>
      <c r="G23" s="46">
        <v>0</v>
      </c>
      <c r="H23" s="46">
        <v>0</v>
      </c>
      <c r="I23" s="35">
        <v>0</v>
      </c>
      <c r="J23" s="42">
        <v>0</v>
      </c>
      <c r="K23" s="35">
        <f>J23-F23</f>
        <v>0</v>
      </c>
      <c r="Q23" s="29"/>
      <c r="R23" s="29"/>
    </row>
    <row r="24" spans="1:18" ht="11.25">
      <c r="A24" s="30"/>
      <c r="B24" s="45" t="s">
        <v>30</v>
      </c>
      <c r="C24" s="46">
        <v>0</v>
      </c>
      <c r="D24" s="46">
        <v>0</v>
      </c>
      <c r="E24" s="42">
        <v>0</v>
      </c>
      <c r="F24" s="42">
        <v>0</v>
      </c>
      <c r="G24" s="46">
        <v>0</v>
      </c>
      <c r="H24" s="46">
        <v>0</v>
      </c>
      <c r="I24" s="35">
        <v>0</v>
      </c>
      <c r="J24" s="42">
        <v>0</v>
      </c>
      <c r="K24" s="35">
        <f aca="true" t="shared" si="1" ref="K24:K30">J24-F24</f>
        <v>0</v>
      </c>
      <c r="Q24" s="29"/>
      <c r="R24" s="29"/>
    </row>
    <row r="25" spans="1:18" ht="11.25">
      <c r="A25" s="30"/>
      <c r="B25" s="45" t="s">
        <v>31</v>
      </c>
      <c r="C25" s="46">
        <v>0</v>
      </c>
      <c r="D25" s="46">
        <v>0</v>
      </c>
      <c r="E25" s="42">
        <v>0</v>
      </c>
      <c r="F25" s="42">
        <v>0</v>
      </c>
      <c r="G25" s="46">
        <v>0</v>
      </c>
      <c r="H25" s="46">
        <v>0</v>
      </c>
      <c r="I25" s="35">
        <v>0</v>
      </c>
      <c r="J25" s="42">
        <v>0</v>
      </c>
      <c r="K25" s="35">
        <f t="shared" si="1"/>
        <v>0</v>
      </c>
      <c r="Q25" s="29"/>
      <c r="R25" s="29"/>
    </row>
    <row r="26" spans="1:18" ht="11.25">
      <c r="A26" s="30"/>
      <c r="B26" s="45" t="s">
        <v>32</v>
      </c>
      <c r="C26" s="46">
        <v>0</v>
      </c>
      <c r="D26" s="46">
        <v>0</v>
      </c>
      <c r="E26" s="42">
        <v>0</v>
      </c>
      <c r="F26" s="42">
        <v>0</v>
      </c>
      <c r="G26" s="46">
        <v>0</v>
      </c>
      <c r="H26" s="46">
        <v>0</v>
      </c>
      <c r="I26" s="35">
        <v>0</v>
      </c>
      <c r="J26" s="42">
        <v>0</v>
      </c>
      <c r="K26" s="35">
        <f t="shared" si="1"/>
        <v>0</v>
      </c>
      <c r="Q26" s="29"/>
      <c r="R26" s="29"/>
    </row>
    <row r="27" spans="1:18" ht="11.25">
      <c r="A27" s="30"/>
      <c r="B27" s="45" t="s">
        <v>33</v>
      </c>
      <c r="C27" s="46">
        <v>0</v>
      </c>
      <c r="D27" s="46">
        <v>0</v>
      </c>
      <c r="E27" s="42">
        <v>0</v>
      </c>
      <c r="F27" s="42">
        <v>0</v>
      </c>
      <c r="G27" s="46">
        <v>0</v>
      </c>
      <c r="H27" s="46">
        <v>0</v>
      </c>
      <c r="I27" s="35">
        <v>0</v>
      </c>
      <c r="J27" s="42">
        <v>0</v>
      </c>
      <c r="K27" s="35">
        <f t="shared" si="1"/>
        <v>0</v>
      </c>
      <c r="Q27" s="29"/>
      <c r="R27" s="29"/>
    </row>
    <row r="28" spans="1:18" ht="11.25">
      <c r="A28" s="30"/>
      <c r="B28" s="45" t="s">
        <v>34</v>
      </c>
      <c r="C28" s="46">
        <v>0</v>
      </c>
      <c r="D28" s="46">
        <v>0</v>
      </c>
      <c r="E28" s="42">
        <v>0</v>
      </c>
      <c r="F28" s="42">
        <v>0</v>
      </c>
      <c r="G28" s="46">
        <v>0</v>
      </c>
      <c r="H28" s="46">
        <v>0</v>
      </c>
      <c r="I28" s="35">
        <v>0</v>
      </c>
      <c r="J28" s="42">
        <v>0</v>
      </c>
      <c r="K28" s="35">
        <f t="shared" si="1"/>
        <v>0</v>
      </c>
      <c r="Q28" s="29"/>
      <c r="R28" s="29"/>
    </row>
    <row r="29" spans="1:18" ht="11.25">
      <c r="A29" s="30"/>
      <c r="B29" s="45" t="s">
        <v>35</v>
      </c>
      <c r="C29" s="46">
        <v>0</v>
      </c>
      <c r="D29" s="46">
        <v>0</v>
      </c>
      <c r="E29" s="42">
        <v>0</v>
      </c>
      <c r="F29" s="42">
        <v>0</v>
      </c>
      <c r="G29" s="46">
        <v>0</v>
      </c>
      <c r="H29" s="46">
        <v>0</v>
      </c>
      <c r="I29" s="35">
        <v>0</v>
      </c>
      <c r="J29" s="42">
        <v>0</v>
      </c>
      <c r="K29" s="35">
        <f t="shared" si="1"/>
        <v>0</v>
      </c>
      <c r="Q29" s="29"/>
      <c r="R29" s="29"/>
    </row>
    <row r="30" spans="1:18" ht="11.25">
      <c r="A30" s="30"/>
      <c r="B30" s="45" t="s">
        <v>36</v>
      </c>
      <c r="C30" s="46">
        <v>0</v>
      </c>
      <c r="D30" s="46">
        <v>0</v>
      </c>
      <c r="E30" s="42">
        <v>0</v>
      </c>
      <c r="F30" s="42">
        <v>0</v>
      </c>
      <c r="G30" s="46">
        <v>0</v>
      </c>
      <c r="H30" s="46">
        <v>0</v>
      </c>
      <c r="I30" s="35">
        <v>0</v>
      </c>
      <c r="J30" s="42">
        <v>0</v>
      </c>
      <c r="K30" s="35">
        <f t="shared" si="1"/>
        <v>0</v>
      </c>
      <c r="Q30" s="29"/>
      <c r="R30" s="29"/>
    </row>
    <row r="31" spans="1:18" ht="45">
      <c r="A31" s="30">
        <v>1.3</v>
      </c>
      <c r="B31" s="45" t="s">
        <v>37</v>
      </c>
      <c r="C31" s="46">
        <f>SUM(C32:C39)</f>
        <v>0</v>
      </c>
      <c r="D31" s="46">
        <f>SUM(D32:D39)</f>
        <v>0</v>
      </c>
      <c r="E31" s="42"/>
      <c r="F31" s="42">
        <f>SUM(F32:F39)</f>
        <v>0</v>
      </c>
      <c r="G31" s="46">
        <f>SUM(G32:G39)</f>
        <v>0</v>
      </c>
      <c r="H31" s="46">
        <f>SUM(H32:H39)</f>
        <v>0</v>
      </c>
      <c r="I31" s="43"/>
      <c r="J31" s="42">
        <f>SUM(J32:J39)</f>
        <v>0</v>
      </c>
      <c r="K31" s="35">
        <f>SUM(K32:K39)</f>
        <v>0</v>
      </c>
      <c r="Q31" s="29"/>
      <c r="R31" s="29"/>
    </row>
    <row r="32" spans="1:18" ht="11.25">
      <c r="A32" s="47"/>
      <c r="B32" s="45" t="s">
        <v>38</v>
      </c>
      <c r="C32" s="46">
        <v>0</v>
      </c>
      <c r="D32" s="46">
        <v>0</v>
      </c>
      <c r="E32" s="42">
        <v>0</v>
      </c>
      <c r="F32" s="42">
        <v>0</v>
      </c>
      <c r="G32" s="46">
        <v>0</v>
      </c>
      <c r="H32" s="46">
        <v>0</v>
      </c>
      <c r="I32" s="35">
        <v>0</v>
      </c>
      <c r="J32" s="42">
        <v>0</v>
      </c>
      <c r="K32" s="35">
        <f aca="true" t="shared" si="2" ref="K32:K40">J32-F32</f>
        <v>0</v>
      </c>
      <c r="Q32" s="29"/>
      <c r="R32" s="29"/>
    </row>
    <row r="33" spans="1:18" ht="11.25">
      <c r="A33" s="47"/>
      <c r="B33" s="45" t="s">
        <v>39</v>
      </c>
      <c r="C33" s="46">
        <v>0</v>
      </c>
      <c r="D33" s="46">
        <v>0</v>
      </c>
      <c r="E33" s="42">
        <v>0</v>
      </c>
      <c r="F33" s="42">
        <v>0</v>
      </c>
      <c r="G33" s="46">
        <v>0</v>
      </c>
      <c r="H33" s="46">
        <v>0</v>
      </c>
      <c r="I33" s="35">
        <v>0</v>
      </c>
      <c r="J33" s="42">
        <v>0</v>
      </c>
      <c r="K33" s="35">
        <f t="shared" si="2"/>
        <v>0</v>
      </c>
      <c r="Q33" s="29"/>
      <c r="R33" s="29"/>
    </row>
    <row r="34" spans="1:18" ht="11.25">
      <c r="A34" s="47"/>
      <c r="B34" s="45" t="s">
        <v>40</v>
      </c>
      <c r="C34" s="46">
        <v>0</v>
      </c>
      <c r="D34" s="46">
        <v>0</v>
      </c>
      <c r="E34" s="42">
        <v>0</v>
      </c>
      <c r="F34" s="42">
        <v>0</v>
      </c>
      <c r="G34" s="46">
        <v>0</v>
      </c>
      <c r="H34" s="46">
        <v>0</v>
      </c>
      <c r="I34" s="35">
        <v>0</v>
      </c>
      <c r="J34" s="42">
        <v>0</v>
      </c>
      <c r="K34" s="35">
        <f t="shared" si="2"/>
        <v>0</v>
      </c>
      <c r="Q34" s="29"/>
      <c r="R34" s="29"/>
    </row>
    <row r="35" spans="1:18" ht="11.25">
      <c r="A35" s="47"/>
      <c r="B35" s="48" t="s">
        <v>41</v>
      </c>
      <c r="C35" s="46">
        <v>0</v>
      </c>
      <c r="D35" s="46">
        <v>0</v>
      </c>
      <c r="E35" s="42">
        <v>0</v>
      </c>
      <c r="F35" s="42">
        <v>0</v>
      </c>
      <c r="G35" s="46">
        <v>0</v>
      </c>
      <c r="H35" s="46">
        <v>0</v>
      </c>
      <c r="I35" s="35">
        <v>0</v>
      </c>
      <c r="J35" s="42">
        <v>0</v>
      </c>
      <c r="K35" s="35">
        <f t="shared" si="2"/>
        <v>0</v>
      </c>
      <c r="Q35" s="29"/>
      <c r="R35" s="29"/>
    </row>
    <row r="36" spans="1:18" ht="11.25">
      <c r="A36" s="47"/>
      <c r="B36" s="48" t="s">
        <v>42</v>
      </c>
      <c r="C36" s="46">
        <v>0</v>
      </c>
      <c r="D36" s="46">
        <v>0</v>
      </c>
      <c r="E36" s="42">
        <v>0</v>
      </c>
      <c r="F36" s="42">
        <v>0</v>
      </c>
      <c r="G36" s="46">
        <v>0</v>
      </c>
      <c r="H36" s="46">
        <v>0</v>
      </c>
      <c r="I36" s="35">
        <v>0</v>
      </c>
      <c r="J36" s="42">
        <v>0</v>
      </c>
      <c r="K36" s="35">
        <f t="shared" si="2"/>
        <v>0</v>
      </c>
      <c r="Q36" s="29"/>
      <c r="R36" s="29"/>
    </row>
    <row r="37" spans="1:18" ht="11.25">
      <c r="A37" s="47"/>
      <c r="B37" s="48" t="s">
        <v>43</v>
      </c>
      <c r="C37" s="46">
        <v>0</v>
      </c>
      <c r="D37" s="46">
        <v>0</v>
      </c>
      <c r="E37" s="42">
        <v>0</v>
      </c>
      <c r="F37" s="42">
        <v>0</v>
      </c>
      <c r="G37" s="46">
        <v>0</v>
      </c>
      <c r="H37" s="46">
        <v>0</v>
      </c>
      <c r="I37" s="35">
        <v>0</v>
      </c>
      <c r="J37" s="42">
        <v>0</v>
      </c>
      <c r="K37" s="35">
        <f t="shared" si="2"/>
        <v>0</v>
      </c>
      <c r="Q37" s="29"/>
      <c r="R37" s="29"/>
    </row>
    <row r="38" spans="1:18" ht="11.25">
      <c r="A38" s="47"/>
      <c r="B38" s="48" t="s">
        <v>44</v>
      </c>
      <c r="C38" s="46">
        <v>0</v>
      </c>
      <c r="D38" s="46">
        <v>0</v>
      </c>
      <c r="E38" s="42">
        <v>0</v>
      </c>
      <c r="F38" s="42">
        <v>0</v>
      </c>
      <c r="G38" s="46">
        <v>0</v>
      </c>
      <c r="H38" s="46">
        <v>0</v>
      </c>
      <c r="I38" s="35">
        <v>0</v>
      </c>
      <c r="J38" s="42">
        <v>0</v>
      </c>
      <c r="K38" s="35">
        <f t="shared" si="2"/>
        <v>0</v>
      </c>
      <c r="Q38" s="29"/>
      <c r="R38" s="29"/>
    </row>
    <row r="39" spans="1:18" ht="11.25">
      <c r="A39" s="30"/>
      <c r="B39" s="45" t="s">
        <v>45</v>
      </c>
      <c r="C39" s="46">
        <v>0</v>
      </c>
      <c r="D39" s="46">
        <v>0</v>
      </c>
      <c r="E39" s="42">
        <v>0</v>
      </c>
      <c r="F39" s="42">
        <v>0</v>
      </c>
      <c r="G39" s="46">
        <v>0</v>
      </c>
      <c r="H39" s="46">
        <v>0</v>
      </c>
      <c r="I39" s="35">
        <v>0</v>
      </c>
      <c r="J39" s="42">
        <v>0</v>
      </c>
      <c r="K39" s="35">
        <f t="shared" si="2"/>
        <v>0</v>
      </c>
      <c r="Q39" s="29"/>
      <c r="R39" s="29"/>
    </row>
    <row r="40" spans="1:23" ht="11.25">
      <c r="A40" s="30">
        <v>2</v>
      </c>
      <c r="B40" s="48" t="s">
        <v>46</v>
      </c>
      <c r="C40" s="46">
        <v>0</v>
      </c>
      <c r="D40" s="46">
        <v>0</v>
      </c>
      <c r="E40" s="42">
        <v>0</v>
      </c>
      <c r="F40" s="42">
        <v>0</v>
      </c>
      <c r="G40" s="46">
        <v>0</v>
      </c>
      <c r="H40" s="46">
        <v>0</v>
      </c>
      <c r="I40" s="35">
        <v>0</v>
      </c>
      <c r="J40" s="42">
        <v>0</v>
      </c>
      <c r="K40" s="35">
        <f t="shared" si="2"/>
        <v>0</v>
      </c>
      <c r="Q40" s="29"/>
      <c r="R40" s="29"/>
      <c r="W40" s="6">
        <v>1</v>
      </c>
    </row>
    <row r="41" spans="1:23" ht="22.5">
      <c r="A41" s="30">
        <v>3</v>
      </c>
      <c r="B41" s="48" t="s">
        <v>47</v>
      </c>
      <c r="C41" s="41">
        <f>SUM(C42:C47)</f>
        <v>0.833471</v>
      </c>
      <c r="D41" s="41">
        <f>SUM(D42:D47)</f>
        <v>0.8061799999999999</v>
      </c>
      <c r="E41" s="49"/>
      <c r="F41" s="43">
        <f>SUM(F42:F47)</f>
        <v>11039028581.11</v>
      </c>
      <c r="G41" s="41">
        <f>SUM(G42:G47)</f>
        <v>0.9259459999999999</v>
      </c>
      <c r="H41" s="41">
        <f>SUM(H42:H47)</f>
        <v>0.919619</v>
      </c>
      <c r="I41" s="49"/>
      <c r="J41" s="43">
        <f>SUM(J42:J47)</f>
        <v>14290399216.689999</v>
      </c>
      <c r="K41" s="35">
        <f>SUM(K42:K47)</f>
        <v>3251370635.579998</v>
      </c>
      <c r="Q41" s="29"/>
      <c r="R41" s="29"/>
      <c r="W41" s="6">
        <v>1</v>
      </c>
    </row>
    <row r="42" spans="1:18" ht="11.25">
      <c r="A42" s="47"/>
      <c r="B42" s="50" t="s">
        <v>48</v>
      </c>
      <c r="C42" s="41">
        <v>0.833471</v>
      </c>
      <c r="D42" s="41">
        <v>0.8061799999999999</v>
      </c>
      <c r="E42" s="42">
        <v>0</v>
      </c>
      <c r="F42" s="43">
        <v>11039028581.11</v>
      </c>
      <c r="G42" s="44">
        <f>I265</f>
        <v>0.9259459999999999</v>
      </c>
      <c r="H42" s="44">
        <f>H265</f>
        <v>0.919619</v>
      </c>
      <c r="I42" s="35">
        <v>0</v>
      </c>
      <c r="J42" s="43">
        <f>F265</f>
        <v>14290399216.689999</v>
      </c>
      <c r="K42" s="35">
        <f>J42-F42</f>
        <v>3251370635.579998</v>
      </c>
      <c r="Q42" s="29"/>
      <c r="R42" s="29"/>
    </row>
    <row r="43" spans="1:18" ht="11.25">
      <c r="A43" s="47"/>
      <c r="B43" s="50" t="s">
        <v>49</v>
      </c>
      <c r="C43" s="46">
        <v>0</v>
      </c>
      <c r="D43" s="46">
        <v>0</v>
      </c>
      <c r="E43" s="42">
        <v>0</v>
      </c>
      <c r="F43" s="42">
        <v>0</v>
      </c>
      <c r="G43" s="46">
        <v>0</v>
      </c>
      <c r="H43" s="46">
        <v>0</v>
      </c>
      <c r="I43" s="35">
        <v>0</v>
      </c>
      <c r="J43" s="42">
        <v>0</v>
      </c>
      <c r="K43" s="35">
        <f>J43-F43</f>
        <v>0</v>
      </c>
      <c r="Q43" s="29"/>
      <c r="R43" s="29"/>
    </row>
    <row r="44" spans="1:18" ht="11.25">
      <c r="A44" s="47"/>
      <c r="B44" s="50" t="s">
        <v>50</v>
      </c>
      <c r="C44" s="46">
        <v>0</v>
      </c>
      <c r="D44" s="46">
        <v>0</v>
      </c>
      <c r="E44" s="42">
        <v>0</v>
      </c>
      <c r="F44" s="42">
        <v>0</v>
      </c>
      <c r="G44" s="46">
        <v>0</v>
      </c>
      <c r="H44" s="46">
        <v>0</v>
      </c>
      <c r="I44" s="35">
        <v>0</v>
      </c>
      <c r="J44" s="42">
        <v>0</v>
      </c>
      <c r="K44" s="35">
        <f>J44-F44</f>
        <v>0</v>
      </c>
      <c r="Q44" s="29"/>
      <c r="R44" s="29"/>
    </row>
    <row r="45" spans="1:18" ht="11.25">
      <c r="A45" s="47"/>
      <c r="B45" s="50" t="s">
        <v>51</v>
      </c>
      <c r="C45" s="46">
        <v>0</v>
      </c>
      <c r="D45" s="46">
        <v>0</v>
      </c>
      <c r="E45" s="42">
        <v>0</v>
      </c>
      <c r="F45" s="42">
        <v>0</v>
      </c>
      <c r="G45" s="46">
        <v>0</v>
      </c>
      <c r="H45" s="46">
        <v>0</v>
      </c>
      <c r="I45" s="35">
        <v>0</v>
      </c>
      <c r="J45" s="42">
        <v>0</v>
      </c>
      <c r="K45" s="35">
        <f>J45-F45</f>
        <v>0</v>
      </c>
      <c r="Q45" s="29"/>
      <c r="R45" s="29"/>
    </row>
    <row r="46" spans="1:18" ht="11.25">
      <c r="A46" s="47"/>
      <c r="B46" s="50" t="s">
        <v>52</v>
      </c>
      <c r="C46" s="46">
        <v>0</v>
      </c>
      <c r="D46" s="46">
        <v>0</v>
      </c>
      <c r="E46" s="42">
        <v>0</v>
      </c>
      <c r="F46" s="42">
        <v>0</v>
      </c>
      <c r="G46" s="46">
        <v>0</v>
      </c>
      <c r="H46" s="46">
        <v>0</v>
      </c>
      <c r="I46" s="35">
        <v>0</v>
      </c>
      <c r="J46" s="42">
        <v>0</v>
      </c>
      <c r="K46" s="35">
        <f>J46-F46</f>
        <v>0</v>
      </c>
      <c r="Q46" s="29"/>
      <c r="R46" s="29"/>
    </row>
    <row r="47" spans="1:18" ht="11.25">
      <c r="A47" s="47"/>
      <c r="B47" s="50" t="s">
        <v>53</v>
      </c>
      <c r="C47" s="46">
        <v>0</v>
      </c>
      <c r="D47" s="46">
        <v>0</v>
      </c>
      <c r="E47" s="42">
        <v>0</v>
      </c>
      <c r="F47" s="42">
        <v>0</v>
      </c>
      <c r="G47" s="46">
        <v>0</v>
      </c>
      <c r="H47" s="46">
        <v>0</v>
      </c>
      <c r="I47" s="35">
        <v>0</v>
      </c>
      <c r="J47" s="42">
        <v>0</v>
      </c>
      <c r="K47" s="35">
        <f>J47-F47</f>
        <v>0</v>
      </c>
      <c r="Q47" s="29"/>
      <c r="R47" s="29"/>
    </row>
    <row r="48" spans="1:23" ht="11.25">
      <c r="A48" s="30">
        <v>4</v>
      </c>
      <c r="B48" s="48" t="s">
        <v>54</v>
      </c>
      <c r="C48" s="44">
        <f>SUM(C49,C52,C53)</f>
        <v>0.026228</v>
      </c>
      <c r="D48" s="44">
        <f>SUM(D49,D52,D53)</f>
        <v>0.02537</v>
      </c>
      <c r="E48" s="43"/>
      <c r="F48" s="34">
        <f>SUM(F49,F52,F53)</f>
        <v>347387604.24</v>
      </c>
      <c r="G48" s="44">
        <f>SUM(G49,G52,G53)</f>
        <v>0.018108</v>
      </c>
      <c r="H48" s="44">
        <f>SUM(H49,H52,H53)</f>
        <v>0.017983000000000002</v>
      </c>
      <c r="I48" s="43"/>
      <c r="J48" s="34">
        <f>SUM(J49,J52,J53)</f>
        <v>279464917.52000004</v>
      </c>
      <c r="K48" s="35">
        <f>SUM(K49,K52,K53)</f>
        <v>-67922686.71999997</v>
      </c>
      <c r="L48" s="26"/>
      <c r="Q48" s="29"/>
      <c r="R48" s="29"/>
      <c r="W48" s="6">
        <v>1</v>
      </c>
    </row>
    <row r="49" spans="1:18" ht="11.25">
      <c r="A49" s="30">
        <v>4.1</v>
      </c>
      <c r="B49" s="48" t="s">
        <v>55</v>
      </c>
      <c r="C49" s="44">
        <v>0.026228</v>
      </c>
      <c r="D49" s="44">
        <v>0.02537</v>
      </c>
      <c r="E49" s="43"/>
      <c r="F49" s="43">
        <v>347387604.24</v>
      </c>
      <c r="G49" s="44">
        <f>SUM(G50)</f>
        <v>0.018108</v>
      </c>
      <c r="H49" s="44">
        <f>SUM(H50)</f>
        <v>0.017983000000000002</v>
      </c>
      <c r="I49" s="43"/>
      <c r="J49" s="43">
        <f>SUM(J50)</f>
        <v>279464917.52000004</v>
      </c>
      <c r="K49" s="35">
        <f>SUM(K50)</f>
        <v>-67922686.71999997</v>
      </c>
      <c r="Q49" s="29"/>
      <c r="R49" s="29"/>
    </row>
    <row r="50" spans="1:18" ht="11.25">
      <c r="A50" s="30"/>
      <c r="B50" s="50" t="s">
        <v>56</v>
      </c>
      <c r="C50" s="41">
        <v>0.026228</v>
      </c>
      <c r="D50" s="41">
        <v>0.02537</v>
      </c>
      <c r="E50" s="43"/>
      <c r="F50" s="43">
        <v>347387604.24</v>
      </c>
      <c r="G50" s="44">
        <f>J323</f>
        <v>0.018108</v>
      </c>
      <c r="H50" s="44">
        <f>I323</f>
        <v>0.017983000000000002</v>
      </c>
      <c r="I50" s="43"/>
      <c r="J50" s="43">
        <f>H323</f>
        <v>279464917.52000004</v>
      </c>
      <c r="K50" s="35">
        <f>J50-F50</f>
        <v>-67922686.71999997</v>
      </c>
      <c r="Q50" s="29"/>
      <c r="R50" s="29"/>
    </row>
    <row r="51" spans="1:18" ht="11.25">
      <c r="A51" s="30">
        <v>4.2</v>
      </c>
      <c r="B51" s="48" t="s">
        <v>57</v>
      </c>
      <c r="C51" s="46">
        <v>0</v>
      </c>
      <c r="D51" s="46">
        <v>0</v>
      </c>
      <c r="E51" s="42">
        <v>0</v>
      </c>
      <c r="F51" s="42">
        <v>0</v>
      </c>
      <c r="G51" s="46">
        <v>0</v>
      </c>
      <c r="H51" s="46">
        <v>0</v>
      </c>
      <c r="I51" s="35">
        <v>0</v>
      </c>
      <c r="J51" s="42">
        <v>0</v>
      </c>
      <c r="K51" s="35">
        <f aca="true" t="shared" si="3" ref="K51:K57">J51-F51</f>
        <v>0</v>
      </c>
      <c r="Q51" s="29"/>
      <c r="R51" s="29"/>
    </row>
    <row r="52" spans="1:18" ht="11.25">
      <c r="A52" s="30">
        <v>4.3</v>
      </c>
      <c r="B52" s="48" t="s">
        <v>58</v>
      </c>
      <c r="C52" s="46">
        <v>0</v>
      </c>
      <c r="D52" s="46">
        <v>0</v>
      </c>
      <c r="E52" s="42">
        <v>0</v>
      </c>
      <c r="F52" s="42">
        <v>0</v>
      </c>
      <c r="G52" s="46">
        <v>0</v>
      </c>
      <c r="H52" s="46">
        <v>0</v>
      </c>
      <c r="I52" s="35">
        <v>0</v>
      </c>
      <c r="J52" s="42">
        <v>0</v>
      </c>
      <c r="K52" s="35">
        <f t="shared" si="3"/>
        <v>0</v>
      </c>
      <c r="Q52" s="29"/>
      <c r="R52" s="29"/>
    </row>
    <row r="53" spans="1:18" ht="11.25">
      <c r="A53" s="30">
        <v>5</v>
      </c>
      <c r="B53" s="48" t="s">
        <v>59</v>
      </c>
      <c r="C53" s="46">
        <v>0</v>
      </c>
      <c r="D53" s="46">
        <v>0</v>
      </c>
      <c r="E53" s="42">
        <v>0</v>
      </c>
      <c r="F53" s="42">
        <v>0</v>
      </c>
      <c r="G53" s="46">
        <v>0</v>
      </c>
      <c r="H53" s="46">
        <v>0</v>
      </c>
      <c r="I53" s="35">
        <v>0</v>
      </c>
      <c r="J53" s="42">
        <v>0</v>
      </c>
      <c r="K53" s="35">
        <f t="shared" si="3"/>
        <v>0</v>
      </c>
      <c r="Q53" s="29"/>
      <c r="R53" s="29"/>
    </row>
    <row r="54" spans="1:18" ht="22.5">
      <c r="A54" s="30">
        <v>5.1</v>
      </c>
      <c r="B54" s="48" t="s">
        <v>60</v>
      </c>
      <c r="C54" s="46">
        <v>0</v>
      </c>
      <c r="D54" s="46">
        <v>0</v>
      </c>
      <c r="E54" s="42">
        <v>0</v>
      </c>
      <c r="F54" s="42">
        <v>0</v>
      </c>
      <c r="G54" s="46">
        <v>0</v>
      </c>
      <c r="H54" s="46">
        <v>0</v>
      </c>
      <c r="I54" s="35">
        <v>0</v>
      </c>
      <c r="J54" s="42">
        <v>0</v>
      </c>
      <c r="K54" s="35">
        <f t="shared" si="3"/>
        <v>0</v>
      </c>
      <c r="Q54" s="29"/>
      <c r="R54" s="29"/>
    </row>
    <row r="55" spans="1:18" ht="22.5">
      <c r="A55" s="30">
        <v>5.2</v>
      </c>
      <c r="B55" s="48" t="s">
        <v>61</v>
      </c>
      <c r="C55" s="46">
        <v>0</v>
      </c>
      <c r="D55" s="46">
        <v>0</v>
      </c>
      <c r="E55" s="42">
        <v>0</v>
      </c>
      <c r="F55" s="42">
        <v>0</v>
      </c>
      <c r="G55" s="46">
        <v>0</v>
      </c>
      <c r="H55" s="46">
        <v>0</v>
      </c>
      <c r="I55" s="35">
        <v>0</v>
      </c>
      <c r="J55" s="42">
        <v>0</v>
      </c>
      <c r="K55" s="35">
        <f t="shared" si="3"/>
        <v>0</v>
      </c>
      <c r="Q55" s="29"/>
      <c r="R55" s="29"/>
    </row>
    <row r="56" spans="1:18" ht="22.5">
      <c r="A56" s="30">
        <v>5.3</v>
      </c>
      <c r="B56" s="48" t="s">
        <v>62</v>
      </c>
      <c r="C56" s="46">
        <v>0</v>
      </c>
      <c r="D56" s="46">
        <v>0</v>
      </c>
      <c r="E56" s="42">
        <v>0</v>
      </c>
      <c r="F56" s="42">
        <v>0</v>
      </c>
      <c r="G56" s="46">
        <v>0</v>
      </c>
      <c r="H56" s="46">
        <v>0</v>
      </c>
      <c r="I56" s="35">
        <v>0</v>
      </c>
      <c r="J56" s="42">
        <v>0</v>
      </c>
      <c r="K56" s="35">
        <f t="shared" si="3"/>
        <v>0</v>
      </c>
      <c r="Q56" s="29"/>
      <c r="R56" s="29"/>
    </row>
    <row r="57" spans="1:18" ht="22.5">
      <c r="A57" s="30">
        <v>5.4</v>
      </c>
      <c r="B57" s="48" t="s">
        <v>63</v>
      </c>
      <c r="C57" s="46">
        <v>0</v>
      </c>
      <c r="D57" s="46">
        <v>0</v>
      </c>
      <c r="E57" s="42">
        <v>0</v>
      </c>
      <c r="F57" s="42">
        <v>0</v>
      </c>
      <c r="G57" s="46">
        <v>0</v>
      </c>
      <c r="H57" s="46">
        <v>0</v>
      </c>
      <c r="I57" s="35">
        <v>0</v>
      </c>
      <c r="J57" s="42">
        <v>0</v>
      </c>
      <c r="K57" s="35">
        <f t="shared" si="3"/>
        <v>0</v>
      </c>
      <c r="Q57" s="29"/>
      <c r="R57" s="29"/>
    </row>
    <row r="58" spans="1:23" ht="11.25">
      <c r="A58" s="30">
        <v>6</v>
      </c>
      <c r="B58" s="48" t="s">
        <v>64</v>
      </c>
      <c r="C58" s="44">
        <f>SUM(C59:C62)</f>
        <v>0.00515</v>
      </c>
      <c r="D58" s="44">
        <f>SUM(D59:D62)</f>
        <v>0.0049819999999999994</v>
      </c>
      <c r="E58" s="43"/>
      <c r="F58" s="43">
        <f>SUM(F59:F62)</f>
        <v>68224969.69999999</v>
      </c>
      <c r="G58" s="44">
        <f>SUM(G59:G62)</f>
        <v>0.005111000000000001</v>
      </c>
      <c r="H58" s="44">
        <f>SUM(H59:H62)</f>
        <v>0.005076000000000001</v>
      </c>
      <c r="I58" s="43"/>
      <c r="J58" s="43">
        <f>SUM(J59:J62)</f>
        <v>78897362.07999998</v>
      </c>
      <c r="K58" s="35">
        <f>SUM(K59:K62)</f>
        <v>10672392.379999988</v>
      </c>
      <c r="L58" s="26"/>
      <c r="Q58" s="29"/>
      <c r="R58" s="29"/>
      <c r="W58" s="6">
        <v>1</v>
      </c>
    </row>
    <row r="59" spans="1:18" ht="11.25">
      <c r="A59" s="30"/>
      <c r="B59" s="50" t="s">
        <v>56</v>
      </c>
      <c r="C59" s="41">
        <v>0.00515</v>
      </c>
      <c r="D59" s="41">
        <v>0.0049819999999999994</v>
      </c>
      <c r="E59" s="43">
        <v>0</v>
      </c>
      <c r="F59" s="43">
        <v>68217161.58</v>
      </c>
      <c r="G59" s="44">
        <f>E300</f>
        <v>0.005111000000000001</v>
      </c>
      <c r="H59" s="44">
        <f>D300</f>
        <v>0.005076000000000001</v>
      </c>
      <c r="I59" s="35">
        <v>0</v>
      </c>
      <c r="J59" s="43">
        <f>C300</f>
        <v>78888648.10999998</v>
      </c>
      <c r="K59" s="35">
        <f>J59-F59</f>
        <v>10671486.529999986</v>
      </c>
      <c r="Q59" s="29"/>
      <c r="R59" s="29"/>
    </row>
    <row r="60" spans="1:18" ht="11.25">
      <c r="A60" s="30"/>
      <c r="B60" s="50" t="s">
        <v>65</v>
      </c>
      <c r="C60" s="41">
        <v>0</v>
      </c>
      <c r="D60" s="41">
        <v>0</v>
      </c>
      <c r="E60" s="51">
        <v>728.9</v>
      </c>
      <c r="F60" s="43">
        <v>3606.67</v>
      </c>
      <c r="G60" s="44">
        <f>H307</f>
        <v>0</v>
      </c>
      <c r="H60" s="44">
        <f>G307</f>
        <v>0</v>
      </c>
      <c r="I60" s="51">
        <f>D307</f>
        <v>1233.14</v>
      </c>
      <c r="J60" s="43">
        <f>F307</f>
        <v>6102.81</v>
      </c>
      <c r="K60" s="35">
        <f>J60-F60</f>
        <v>2496.1400000000003</v>
      </c>
      <c r="Q60" s="29"/>
      <c r="R60" s="29"/>
    </row>
    <row r="61" spans="1:18" ht="11.25">
      <c r="A61" s="30"/>
      <c r="B61" s="50" t="s">
        <v>66</v>
      </c>
      <c r="C61" s="41">
        <v>0</v>
      </c>
      <c r="D61" s="41">
        <v>0</v>
      </c>
      <c r="E61" s="52">
        <v>348.8</v>
      </c>
      <c r="F61" s="43">
        <v>2057.71</v>
      </c>
      <c r="G61" s="44">
        <f>H308</f>
        <v>0</v>
      </c>
      <c r="H61" s="44">
        <f>G308</f>
        <v>0</v>
      </c>
      <c r="I61" s="52">
        <f>D308</f>
        <v>314.96</v>
      </c>
      <c r="J61" s="43">
        <f>F308</f>
        <v>1775.34</v>
      </c>
      <c r="K61" s="35">
        <f>J61-F61</f>
        <v>-282.3700000000001</v>
      </c>
      <c r="Q61" s="29"/>
      <c r="R61" s="29"/>
    </row>
    <row r="62" spans="1:18" ht="11.25">
      <c r="A62" s="30"/>
      <c r="B62" s="50" t="s">
        <v>67</v>
      </c>
      <c r="C62" s="41">
        <v>0</v>
      </c>
      <c r="D62" s="41">
        <v>0</v>
      </c>
      <c r="E62" s="53">
        <v>490.48</v>
      </c>
      <c r="F62" s="43">
        <v>2143.74</v>
      </c>
      <c r="G62" s="44">
        <f>H309</f>
        <v>0</v>
      </c>
      <c r="H62" s="44">
        <f>G309</f>
        <v>0</v>
      </c>
      <c r="I62" s="53">
        <f>D309</f>
        <v>165.61</v>
      </c>
      <c r="J62" s="43">
        <f>F309</f>
        <v>835.82</v>
      </c>
      <c r="K62" s="35">
        <f>J62-F62</f>
        <v>-1307.9199999999996</v>
      </c>
      <c r="Q62" s="29"/>
      <c r="R62" s="29"/>
    </row>
    <row r="63" spans="1:18" ht="22.5">
      <c r="A63" s="30">
        <v>7</v>
      </c>
      <c r="B63" s="48" t="s">
        <v>68</v>
      </c>
      <c r="C63" s="44">
        <f>SUM(C64)</f>
        <v>0</v>
      </c>
      <c r="D63" s="44">
        <f>SUM(D64)</f>
        <v>0</v>
      </c>
      <c r="E63" s="43"/>
      <c r="F63" s="43">
        <f>SUM(F64)</f>
        <v>0</v>
      </c>
      <c r="G63" s="44">
        <f>SUM(G64)</f>
        <v>0</v>
      </c>
      <c r="H63" s="44">
        <f>SUM(H64)</f>
        <v>0</v>
      </c>
      <c r="I63" s="43"/>
      <c r="J63" s="43">
        <f>SUM(J64)</f>
        <v>0</v>
      </c>
      <c r="K63" s="35">
        <f>SUM(K64)</f>
        <v>0</v>
      </c>
      <c r="Q63" s="29"/>
      <c r="R63" s="29"/>
    </row>
    <row r="64" spans="1:18" ht="11.25">
      <c r="A64" s="47"/>
      <c r="B64" s="50" t="s">
        <v>69</v>
      </c>
      <c r="C64" s="54">
        <v>0</v>
      </c>
      <c r="D64" s="54">
        <v>0</v>
      </c>
      <c r="E64" s="35">
        <v>0</v>
      </c>
      <c r="F64" s="35">
        <v>0</v>
      </c>
      <c r="G64" s="44">
        <f>L358</f>
        <v>0</v>
      </c>
      <c r="H64" s="44">
        <f>K358</f>
        <v>0</v>
      </c>
      <c r="I64" s="43"/>
      <c r="J64" s="43">
        <f>I358</f>
        <v>0</v>
      </c>
      <c r="K64" s="35">
        <f>J64-F64</f>
        <v>0</v>
      </c>
      <c r="L64" s="26"/>
      <c r="Q64" s="29"/>
      <c r="R64" s="29"/>
    </row>
    <row r="65" spans="1:18" ht="11.25">
      <c r="A65" s="30">
        <v>8</v>
      </c>
      <c r="B65" s="48" t="s">
        <v>70</v>
      </c>
      <c r="C65" s="41"/>
      <c r="D65" s="41"/>
      <c r="E65" s="43"/>
      <c r="F65" s="43"/>
      <c r="G65" s="44"/>
      <c r="H65" s="44"/>
      <c r="I65" s="43"/>
      <c r="J65" s="43"/>
      <c r="K65" s="35"/>
      <c r="Q65" s="29"/>
      <c r="R65" s="29"/>
    </row>
    <row r="66" spans="1:18" ht="11.25">
      <c r="A66" s="30">
        <v>9</v>
      </c>
      <c r="B66" s="48" t="s">
        <v>71</v>
      </c>
      <c r="C66" s="44">
        <f>SUM(C67:C69)</f>
        <v>0</v>
      </c>
      <c r="D66" s="44">
        <f>SUM(D67:D69)</f>
        <v>0</v>
      </c>
      <c r="E66" s="43"/>
      <c r="F66" s="43">
        <f>SUM(F67:F69)</f>
        <v>-1.42608769237995E-09</v>
      </c>
      <c r="G66" s="55">
        <v>0</v>
      </c>
      <c r="H66" s="54">
        <v>0</v>
      </c>
      <c r="I66" s="43"/>
      <c r="J66" s="43">
        <f>SUM(J67:J69)</f>
        <v>0</v>
      </c>
      <c r="K66" s="35">
        <f>SUM(K67:K69)</f>
        <v>1.42608769237995E-09</v>
      </c>
      <c r="L66" s="26"/>
      <c r="Q66" s="29"/>
      <c r="R66" s="29"/>
    </row>
    <row r="67" spans="1:18" ht="11.25">
      <c r="A67" s="30"/>
      <c r="B67" s="50" t="s">
        <v>56</v>
      </c>
      <c r="C67" s="54">
        <v>0</v>
      </c>
      <c r="D67" s="54">
        <v>0</v>
      </c>
      <c r="E67" s="42">
        <v>0</v>
      </c>
      <c r="F67" s="43">
        <v>-1.42608769237995E-09</v>
      </c>
      <c r="G67" s="55">
        <v>0</v>
      </c>
      <c r="H67" s="54">
        <v>0</v>
      </c>
      <c r="I67" s="43"/>
      <c r="J67" s="43">
        <f>G381</f>
        <v>0</v>
      </c>
      <c r="K67" s="35">
        <f>J67-F67</f>
        <v>1.42608769237995E-09</v>
      </c>
      <c r="Q67" s="29"/>
      <c r="R67" s="29"/>
    </row>
    <row r="68" spans="1:18" ht="11.25">
      <c r="A68" s="30"/>
      <c r="B68" s="50" t="s">
        <v>65</v>
      </c>
      <c r="C68" s="54">
        <v>0</v>
      </c>
      <c r="D68" s="54">
        <v>0</v>
      </c>
      <c r="E68" s="42">
        <v>0</v>
      </c>
      <c r="F68" s="42">
        <v>0</v>
      </c>
      <c r="G68" s="55">
        <v>0</v>
      </c>
      <c r="H68" s="54">
        <v>0</v>
      </c>
      <c r="I68" s="35">
        <v>0</v>
      </c>
      <c r="J68" s="42">
        <v>0</v>
      </c>
      <c r="K68" s="35">
        <f>J68-F68</f>
        <v>0</v>
      </c>
      <c r="Q68" s="29"/>
      <c r="R68" s="29"/>
    </row>
    <row r="69" spans="1:18" ht="11.25">
      <c r="A69" s="30"/>
      <c r="B69" s="50" t="s">
        <v>67</v>
      </c>
      <c r="C69" s="54">
        <v>0</v>
      </c>
      <c r="D69" s="54">
        <v>0</v>
      </c>
      <c r="E69" s="42">
        <v>0</v>
      </c>
      <c r="F69" s="42">
        <v>0</v>
      </c>
      <c r="G69" s="55">
        <v>0</v>
      </c>
      <c r="H69" s="54">
        <v>0</v>
      </c>
      <c r="I69" s="35">
        <v>0</v>
      </c>
      <c r="J69" s="42">
        <v>0</v>
      </c>
      <c r="K69" s="35">
        <f>J69-F69</f>
        <v>0</v>
      </c>
      <c r="Q69" s="29"/>
      <c r="R69" s="29"/>
    </row>
    <row r="70" spans="1:23" ht="11.25">
      <c r="A70" s="30">
        <v>10</v>
      </c>
      <c r="B70" s="48" t="s">
        <v>72</v>
      </c>
      <c r="C70" s="56">
        <f>SUM(C71:C77,C81)</f>
        <v>2.350125276613256E-05</v>
      </c>
      <c r="D70" s="56">
        <f>SUM(D71:D77,D81)</f>
        <v>2.3E-05</v>
      </c>
      <c r="E70" s="49"/>
      <c r="F70" s="43">
        <f>SUM(F71:F77,F81)</f>
        <v>298725.12</v>
      </c>
      <c r="G70" s="56">
        <f>SUM(G71:G77,G81)</f>
        <v>0.0036580000000000002</v>
      </c>
      <c r="H70" s="56">
        <f>SUM(H71:H77,H81)</f>
        <v>0.003639</v>
      </c>
      <c r="I70" s="49"/>
      <c r="J70" s="43">
        <f>SUM(J71:J77,J81)</f>
        <v>56475526.13999999</v>
      </c>
      <c r="K70" s="35">
        <f>SUM(K71:K77,K81)</f>
        <v>56176801.019999996</v>
      </c>
      <c r="L70" s="26"/>
      <c r="Q70" s="29"/>
      <c r="R70" s="29"/>
      <c r="W70" s="6">
        <v>1</v>
      </c>
    </row>
    <row r="71" spans="1:18" s="62" customFormat="1" ht="11.25">
      <c r="A71" s="57"/>
      <c r="B71" s="58" t="s">
        <v>73</v>
      </c>
      <c r="C71" s="55">
        <v>0</v>
      </c>
      <c r="D71" s="55">
        <v>0</v>
      </c>
      <c r="E71" s="42">
        <v>0</v>
      </c>
      <c r="F71" s="42"/>
      <c r="G71" s="55">
        <v>0</v>
      </c>
      <c r="H71" s="55">
        <v>0</v>
      </c>
      <c r="I71" s="42">
        <v>0</v>
      </c>
      <c r="J71" s="42">
        <v>0</v>
      </c>
      <c r="K71" s="35">
        <f>J71-F71</f>
        <v>0</v>
      </c>
      <c r="L71" s="59"/>
      <c r="M71" s="60"/>
      <c r="N71" s="61"/>
      <c r="O71" s="59"/>
      <c r="P71" s="59"/>
      <c r="Q71" s="29"/>
      <c r="R71" s="29"/>
    </row>
    <row r="72" spans="1:18" s="62" customFormat="1" ht="22.5">
      <c r="A72" s="57"/>
      <c r="B72" s="58" t="s">
        <v>74</v>
      </c>
      <c r="C72" s="54">
        <v>4.077121049489912E-06</v>
      </c>
      <c r="D72" s="54">
        <v>4E-06</v>
      </c>
      <c r="E72" s="42">
        <v>0</v>
      </c>
      <c r="F72" s="42">
        <v>54000</v>
      </c>
      <c r="G72" s="55">
        <v>2E-06</v>
      </c>
      <c r="H72" s="63">
        <v>3E-06</v>
      </c>
      <c r="I72" s="42">
        <v>0</v>
      </c>
      <c r="J72" s="42">
        <v>30030</v>
      </c>
      <c r="K72" s="35">
        <f>J72-F72</f>
        <v>-23970</v>
      </c>
      <c r="L72" s="59"/>
      <c r="M72" s="60"/>
      <c r="N72" s="61"/>
      <c r="O72" s="59"/>
      <c r="P72" s="59"/>
      <c r="Q72" s="29"/>
      <c r="R72" s="29"/>
    </row>
    <row r="73" spans="1:18" s="62" customFormat="1" ht="11.25">
      <c r="A73" s="57"/>
      <c r="B73" s="58" t="s">
        <v>75</v>
      </c>
      <c r="C73" s="55">
        <v>0</v>
      </c>
      <c r="D73" s="55">
        <v>0</v>
      </c>
      <c r="E73" s="42">
        <v>0</v>
      </c>
      <c r="F73" s="42"/>
      <c r="G73" s="55">
        <v>0</v>
      </c>
      <c r="H73" s="55">
        <v>0</v>
      </c>
      <c r="I73" s="42">
        <v>0</v>
      </c>
      <c r="J73" s="42">
        <v>0</v>
      </c>
      <c r="K73" s="35">
        <f aca="true" t="shared" si="4" ref="K73:K81">J73-F73</f>
        <v>0</v>
      </c>
      <c r="L73" s="59"/>
      <c r="M73" s="60"/>
      <c r="N73" s="61"/>
      <c r="O73" s="59"/>
      <c r="P73" s="59"/>
      <c r="Q73" s="29"/>
      <c r="R73" s="29"/>
    </row>
    <row r="74" spans="1:18" s="62" customFormat="1" ht="11.25">
      <c r="A74" s="57"/>
      <c r="B74" s="58" t="s">
        <v>76</v>
      </c>
      <c r="C74" s="55">
        <v>0</v>
      </c>
      <c r="D74" s="55">
        <v>0</v>
      </c>
      <c r="E74" s="42">
        <v>0</v>
      </c>
      <c r="F74" s="42">
        <v>0</v>
      </c>
      <c r="G74" s="55">
        <v>1.9E-05</v>
      </c>
      <c r="H74" s="63">
        <v>2E-05</v>
      </c>
      <c r="I74" s="42">
        <v>0</v>
      </c>
      <c r="J74" s="42">
        <v>294926.41</v>
      </c>
      <c r="K74" s="35">
        <f>J74-F74</f>
        <v>294926.41</v>
      </c>
      <c r="L74" s="59"/>
      <c r="M74" s="60"/>
      <c r="N74" s="61"/>
      <c r="O74" s="59"/>
      <c r="P74" s="59"/>
      <c r="Q74" s="29"/>
      <c r="R74" s="29"/>
    </row>
    <row r="75" spans="1:18" s="62" customFormat="1" ht="11.25">
      <c r="A75" s="57"/>
      <c r="B75" s="58" t="s">
        <v>77</v>
      </c>
      <c r="C75" s="55">
        <v>0</v>
      </c>
      <c r="D75" s="55">
        <v>0</v>
      </c>
      <c r="E75" s="42">
        <v>0</v>
      </c>
      <c r="F75" s="42">
        <v>0</v>
      </c>
      <c r="G75" s="55">
        <v>0</v>
      </c>
      <c r="H75" s="55">
        <v>0</v>
      </c>
      <c r="I75" s="42">
        <v>0</v>
      </c>
      <c r="J75" s="42">
        <v>0</v>
      </c>
      <c r="K75" s="35">
        <f>J75-F75</f>
        <v>0</v>
      </c>
      <c r="L75" s="64"/>
      <c r="M75" s="60"/>
      <c r="N75" s="61"/>
      <c r="O75" s="59"/>
      <c r="P75" s="59"/>
      <c r="Q75" s="29"/>
      <c r="R75" s="29"/>
    </row>
    <row r="76" spans="1:18" s="62" customFormat="1" ht="11.25">
      <c r="A76" s="57"/>
      <c r="B76" s="58" t="s">
        <v>78</v>
      </c>
      <c r="C76" s="55">
        <v>5E-06</v>
      </c>
      <c r="D76" s="55">
        <v>5E-06</v>
      </c>
      <c r="E76" s="42">
        <v>0</v>
      </c>
      <c r="F76" s="42">
        <v>53682.69</v>
      </c>
      <c r="G76" s="55">
        <v>0</v>
      </c>
      <c r="H76" s="55">
        <v>0</v>
      </c>
      <c r="I76" s="42">
        <v>0</v>
      </c>
      <c r="J76" s="42">
        <v>0</v>
      </c>
      <c r="K76" s="35">
        <f>J76-F76</f>
        <v>-53682.69</v>
      </c>
      <c r="L76" s="64"/>
      <c r="M76" s="60"/>
      <c r="N76" s="61"/>
      <c r="O76" s="59"/>
      <c r="P76" s="59"/>
      <c r="Q76" s="29"/>
      <c r="R76" s="29"/>
    </row>
    <row r="77" spans="1:18" s="62" customFormat="1" ht="11.25">
      <c r="A77" s="57"/>
      <c r="B77" s="58" t="s">
        <v>79</v>
      </c>
      <c r="C77" s="55">
        <v>8.65444444995891E-08</v>
      </c>
      <c r="D77" s="55">
        <v>0</v>
      </c>
      <c r="E77" s="42">
        <v>0</v>
      </c>
      <c r="F77" s="42">
        <v>1146.25</v>
      </c>
      <c r="G77" s="55">
        <v>0.003616</v>
      </c>
      <c r="H77" s="63">
        <v>0.003594</v>
      </c>
      <c r="I77" s="42">
        <v>0</v>
      </c>
      <c r="J77" s="42">
        <v>55807265.12</v>
      </c>
      <c r="K77" s="35">
        <f t="shared" si="4"/>
        <v>55806118.87</v>
      </c>
      <c r="L77" s="64"/>
      <c r="M77" s="60"/>
      <c r="N77" s="61"/>
      <c r="O77" s="59"/>
      <c r="P77" s="59"/>
      <c r="Q77" s="29"/>
      <c r="R77" s="29"/>
    </row>
    <row r="78" spans="1:18" s="62" customFormat="1" ht="11.25">
      <c r="A78" s="57"/>
      <c r="B78" s="65" t="s">
        <v>56</v>
      </c>
      <c r="C78" s="55">
        <v>8.65444444995891E-08</v>
      </c>
      <c r="D78" s="55">
        <v>0</v>
      </c>
      <c r="E78" s="42">
        <v>0</v>
      </c>
      <c r="F78" s="42">
        <v>1146.25</v>
      </c>
      <c r="G78" s="55">
        <v>0.003616</v>
      </c>
      <c r="H78" s="63">
        <v>0.003594</v>
      </c>
      <c r="I78" s="42">
        <v>0</v>
      </c>
      <c r="J78" s="42">
        <f>J77-J80-J79</f>
        <v>55807265.12</v>
      </c>
      <c r="K78" s="35">
        <f>J78-F78</f>
        <v>55806118.87</v>
      </c>
      <c r="L78" s="64"/>
      <c r="M78" s="60"/>
      <c r="N78" s="61"/>
      <c r="O78" s="59"/>
      <c r="P78" s="59"/>
      <c r="Q78" s="29"/>
      <c r="R78" s="29"/>
    </row>
    <row r="79" spans="1:18" s="62" customFormat="1" ht="11.25">
      <c r="A79" s="57"/>
      <c r="B79" s="65" t="s">
        <v>65</v>
      </c>
      <c r="C79" s="55">
        <v>0</v>
      </c>
      <c r="D79" s="55">
        <v>0</v>
      </c>
      <c r="E79" s="42">
        <v>0</v>
      </c>
      <c r="F79" s="42"/>
      <c r="G79" s="55">
        <v>0</v>
      </c>
      <c r="H79" s="55">
        <v>0</v>
      </c>
      <c r="I79" s="51">
        <v>0</v>
      </c>
      <c r="J79" s="42"/>
      <c r="K79" s="35">
        <f t="shared" si="4"/>
        <v>0</v>
      </c>
      <c r="L79" s="59"/>
      <c r="M79" s="60"/>
      <c r="N79" s="61"/>
      <c r="O79" s="59"/>
      <c r="P79" s="59"/>
      <c r="Q79" s="29"/>
      <c r="R79" s="29"/>
    </row>
    <row r="80" spans="1:18" s="62" customFormat="1" ht="11.25">
      <c r="A80" s="57"/>
      <c r="B80" s="65" t="s">
        <v>67</v>
      </c>
      <c r="C80" s="55">
        <v>0</v>
      </c>
      <c r="D80" s="55">
        <v>0</v>
      </c>
      <c r="E80" s="42">
        <v>0</v>
      </c>
      <c r="F80" s="42">
        <v>0</v>
      </c>
      <c r="G80" s="55">
        <v>0</v>
      </c>
      <c r="H80" s="55">
        <v>0</v>
      </c>
      <c r="I80" s="53">
        <v>0</v>
      </c>
      <c r="J80" s="66">
        <v>0</v>
      </c>
      <c r="K80" s="35">
        <f t="shared" si="4"/>
        <v>0</v>
      </c>
      <c r="L80" s="59"/>
      <c r="M80" s="60"/>
      <c r="N80" s="61"/>
      <c r="O80" s="59"/>
      <c r="P80" s="59"/>
      <c r="Q80" s="29"/>
      <c r="R80" s="29"/>
    </row>
    <row r="81" spans="1:18" s="62" customFormat="1" ht="11.25">
      <c r="A81" s="57"/>
      <c r="B81" s="58" t="s">
        <v>80</v>
      </c>
      <c r="C81" s="55">
        <v>1.4337587272143059E-05</v>
      </c>
      <c r="D81" s="55">
        <v>1.4E-05</v>
      </c>
      <c r="E81" s="42">
        <v>0</v>
      </c>
      <c r="F81" s="42">
        <v>189896.18</v>
      </c>
      <c r="G81" s="63">
        <v>2.1E-05</v>
      </c>
      <c r="H81" s="55">
        <v>2.2E-05</v>
      </c>
      <c r="I81" s="42">
        <v>0</v>
      </c>
      <c r="J81" s="42">
        <v>343304.61000000004</v>
      </c>
      <c r="K81" s="35">
        <f t="shared" si="4"/>
        <v>153408.43000000005</v>
      </c>
      <c r="L81" s="59"/>
      <c r="M81" s="67"/>
      <c r="N81" s="61"/>
      <c r="O81" s="59"/>
      <c r="P81" s="59"/>
      <c r="Q81" s="29"/>
      <c r="R81" s="29"/>
    </row>
    <row r="82" spans="1:18" ht="11.25">
      <c r="A82" s="47"/>
      <c r="B82" s="48"/>
      <c r="C82" s="41"/>
      <c r="D82" s="41"/>
      <c r="E82" s="43"/>
      <c r="F82" s="43"/>
      <c r="G82" s="44"/>
      <c r="H82" s="44"/>
      <c r="I82" s="43"/>
      <c r="J82" s="43"/>
      <c r="K82" s="35">
        <f>J82-F82</f>
        <v>0</v>
      </c>
      <c r="Q82" s="26"/>
      <c r="R82" s="26"/>
    </row>
    <row r="83" spans="1:18" ht="11.25">
      <c r="A83" s="30" t="s">
        <v>81</v>
      </c>
      <c r="B83" s="68" t="s">
        <v>82</v>
      </c>
      <c r="C83" s="69">
        <f>SUM(C84,C87:C88,C92:C97,C111)</f>
        <v>0.03385226116796054</v>
      </c>
      <c r="D83" s="69">
        <f>SUM(D84,D87:D88,D92:D97,D111)</f>
        <v>0.032744999999999996</v>
      </c>
      <c r="E83" s="70"/>
      <c r="F83" s="70">
        <f>SUM(F84,F87:F88,F92:F97,F111)</f>
        <v>448373527.12</v>
      </c>
      <c r="G83" s="69">
        <f>SUM(G84,G87:G88,G92:G97,G111)</f>
        <v>0.006878</v>
      </c>
      <c r="H83" s="69">
        <f>SUM(H84,H87:H88,H92:H97,H111)</f>
        <v>0.006829000000000001</v>
      </c>
      <c r="I83" s="70"/>
      <c r="J83" s="70">
        <f>SUM(J84,J87:J88,J92:J97,J111)</f>
        <v>106127529.37</v>
      </c>
      <c r="K83" s="71">
        <f>SUM(K84,K87:K88,K92:K97,K111)</f>
        <v>-342245997.75</v>
      </c>
      <c r="L83" s="26"/>
      <c r="N83" s="72"/>
      <c r="O83" s="73"/>
      <c r="Q83" s="26"/>
      <c r="R83" s="26"/>
    </row>
    <row r="84" spans="1:18" ht="11.25">
      <c r="A84" s="30">
        <v>1</v>
      </c>
      <c r="B84" s="45" t="s">
        <v>83</v>
      </c>
      <c r="C84" s="41">
        <v>0.0017390346637593376</v>
      </c>
      <c r="D84" s="41">
        <v>0.001682</v>
      </c>
      <c r="E84" s="42">
        <v>0</v>
      </c>
      <c r="F84" s="43">
        <v>23032887.84</v>
      </c>
      <c r="G84" s="55">
        <v>0.001279</v>
      </c>
      <c r="H84" s="54">
        <v>0.00127</v>
      </c>
      <c r="I84" s="42">
        <v>0</v>
      </c>
      <c r="J84" s="43">
        <v>19735523.87</v>
      </c>
      <c r="K84" s="35">
        <f aca="true" t="shared" si="5" ref="K84:K96">J84-F84</f>
        <v>-3297363.969999999</v>
      </c>
      <c r="M84" s="72"/>
      <c r="N84" s="72"/>
      <c r="O84" s="73"/>
      <c r="P84" s="74"/>
      <c r="Q84" s="26"/>
      <c r="R84" s="26"/>
    </row>
    <row r="85" spans="1:18" ht="11.25">
      <c r="A85" s="30"/>
      <c r="B85" s="65" t="s">
        <v>56</v>
      </c>
      <c r="C85" s="41">
        <v>1.9021621010835874E-05</v>
      </c>
      <c r="D85" s="41">
        <v>1.8E-05</v>
      </c>
      <c r="E85" s="42"/>
      <c r="F85" s="43">
        <v>251934.52</v>
      </c>
      <c r="G85" s="55">
        <v>0</v>
      </c>
      <c r="H85" s="54">
        <v>0</v>
      </c>
      <c r="I85" s="42"/>
      <c r="J85" s="43">
        <f>J84-J86</f>
        <v>0</v>
      </c>
      <c r="K85" s="35">
        <f t="shared" si="5"/>
        <v>-251934.52</v>
      </c>
      <c r="M85" s="72"/>
      <c r="P85" s="74"/>
      <c r="Q85" s="26"/>
      <c r="R85" s="26"/>
    </row>
    <row r="86" spans="1:18" ht="11.25">
      <c r="A86" s="30"/>
      <c r="B86" s="65" t="s">
        <v>65</v>
      </c>
      <c r="C86" s="41">
        <v>0.0017200130427485016</v>
      </c>
      <c r="D86" s="41">
        <v>0.001664</v>
      </c>
      <c r="E86" s="51">
        <v>4603142.719741362</v>
      </c>
      <c r="F86" s="43">
        <v>22780953.32</v>
      </c>
      <c r="G86" s="55">
        <v>0.001279</v>
      </c>
      <c r="H86" s="54">
        <v>0.00127</v>
      </c>
      <c r="I86" s="51">
        <v>3987780.131339665</v>
      </c>
      <c r="J86" s="43">
        <v>19735523.87</v>
      </c>
      <c r="K86" s="35">
        <f t="shared" si="5"/>
        <v>-3045429.4499999993</v>
      </c>
      <c r="M86" s="72"/>
      <c r="P86" s="74"/>
      <c r="Q86" s="26"/>
      <c r="R86" s="26"/>
    </row>
    <row r="87" spans="1:18" ht="11.25">
      <c r="A87" s="30">
        <v>2</v>
      </c>
      <c r="B87" s="45" t="s">
        <v>84</v>
      </c>
      <c r="C87" s="41">
        <v>3.626387767244636E-06</v>
      </c>
      <c r="D87" s="41">
        <v>4E-06</v>
      </c>
      <c r="E87" s="42">
        <v>0</v>
      </c>
      <c r="F87" s="43">
        <v>48030.2</v>
      </c>
      <c r="G87" s="55">
        <v>2E-06</v>
      </c>
      <c r="H87" s="54">
        <v>2E-06</v>
      </c>
      <c r="I87" s="42">
        <v>0</v>
      </c>
      <c r="J87" s="43">
        <v>35851.63</v>
      </c>
      <c r="K87" s="35">
        <f t="shared" si="5"/>
        <v>-12178.57</v>
      </c>
      <c r="M87" s="72"/>
      <c r="N87" s="72"/>
      <c r="O87" s="73"/>
      <c r="P87" s="74"/>
      <c r="Q87" s="26"/>
      <c r="R87" s="26"/>
    </row>
    <row r="88" spans="1:18" ht="11.25">
      <c r="A88" s="30">
        <v>3</v>
      </c>
      <c r="B88" s="45" t="s">
        <v>85</v>
      </c>
      <c r="C88" s="41">
        <v>1.979985885667284E-05</v>
      </c>
      <c r="D88" s="41">
        <v>1.9E-05</v>
      </c>
      <c r="E88" s="42">
        <v>0</v>
      </c>
      <c r="F88" s="43">
        <v>262242</v>
      </c>
      <c r="G88" s="55">
        <v>8E-05</v>
      </c>
      <c r="H88" s="54">
        <v>8E-05</v>
      </c>
      <c r="I88" s="42">
        <v>0</v>
      </c>
      <c r="J88" s="43">
        <v>1237250</v>
      </c>
      <c r="K88" s="35">
        <f t="shared" si="5"/>
        <v>975008</v>
      </c>
      <c r="M88" s="72"/>
      <c r="N88" s="72"/>
      <c r="O88" s="73"/>
      <c r="P88" s="74"/>
      <c r="Q88" s="26"/>
      <c r="R88" s="26"/>
    </row>
    <row r="89" spans="1:18" ht="11.25">
      <c r="A89" s="30"/>
      <c r="B89" s="65" t="s">
        <v>56</v>
      </c>
      <c r="C89" s="41">
        <v>0</v>
      </c>
      <c r="D89" s="41">
        <v>0</v>
      </c>
      <c r="E89" s="42"/>
      <c r="F89" s="43">
        <v>0</v>
      </c>
      <c r="G89" s="55">
        <v>0</v>
      </c>
      <c r="H89" s="54">
        <v>0</v>
      </c>
      <c r="I89" s="42">
        <v>0</v>
      </c>
      <c r="J89" s="43">
        <f>J88-J91-J90</f>
        <v>0</v>
      </c>
      <c r="K89" s="35">
        <f t="shared" si="5"/>
        <v>0</v>
      </c>
      <c r="M89" s="72"/>
      <c r="N89" s="72"/>
      <c r="O89" s="73"/>
      <c r="P89" s="74"/>
      <c r="Q89" s="26"/>
      <c r="R89" s="26"/>
    </row>
    <row r="90" spans="1:18" ht="11.25">
      <c r="A90" s="30"/>
      <c r="B90" s="65" t="s">
        <v>86</v>
      </c>
      <c r="C90" s="41">
        <v>0</v>
      </c>
      <c r="D90" s="41">
        <v>0</v>
      </c>
      <c r="E90" s="42"/>
      <c r="F90" s="43">
        <v>0</v>
      </c>
      <c r="G90" s="55">
        <v>8E-05</v>
      </c>
      <c r="H90" s="54">
        <v>8E-05</v>
      </c>
      <c r="I90" s="51">
        <v>250000</v>
      </c>
      <c r="J90" s="43">
        <v>1237250</v>
      </c>
      <c r="K90" s="35">
        <f t="shared" si="5"/>
        <v>1237250</v>
      </c>
      <c r="M90" s="72"/>
      <c r="N90" s="72"/>
      <c r="O90" s="73"/>
      <c r="P90" s="74"/>
      <c r="Q90" s="26"/>
      <c r="R90" s="26"/>
    </row>
    <row r="91" spans="1:18" ht="11.25">
      <c r="A91" s="30"/>
      <c r="B91" s="65" t="s">
        <v>67</v>
      </c>
      <c r="C91" s="41">
        <v>1.979985885667284E-05</v>
      </c>
      <c r="D91" s="41">
        <v>1.9E-05</v>
      </c>
      <c r="E91" s="53">
        <v>60000</v>
      </c>
      <c r="F91" s="43">
        <v>262242</v>
      </c>
      <c r="G91" s="55">
        <v>0</v>
      </c>
      <c r="H91" s="54">
        <v>0</v>
      </c>
      <c r="I91" s="53">
        <v>0</v>
      </c>
      <c r="J91" s="43">
        <v>0</v>
      </c>
      <c r="K91" s="35">
        <f t="shared" si="5"/>
        <v>-262242</v>
      </c>
      <c r="M91" s="72"/>
      <c r="N91" s="72"/>
      <c r="O91" s="73"/>
      <c r="P91" s="74"/>
      <c r="Q91" s="26"/>
      <c r="R91" s="26"/>
    </row>
    <row r="92" spans="1:18" ht="11.25">
      <c r="A92" s="30">
        <v>4</v>
      </c>
      <c r="B92" s="45" t="s">
        <v>87</v>
      </c>
      <c r="C92" s="42">
        <v>0</v>
      </c>
      <c r="D92" s="42">
        <v>0</v>
      </c>
      <c r="E92" s="42">
        <v>0</v>
      </c>
      <c r="F92" s="42">
        <v>0</v>
      </c>
      <c r="G92" s="55">
        <v>0</v>
      </c>
      <c r="H92" s="54">
        <v>0</v>
      </c>
      <c r="I92" s="42">
        <v>0</v>
      </c>
      <c r="J92" s="42">
        <v>0</v>
      </c>
      <c r="K92" s="35">
        <f t="shared" si="5"/>
        <v>0</v>
      </c>
      <c r="M92" s="72"/>
      <c r="N92" s="72"/>
      <c r="O92" s="73"/>
      <c r="P92" s="74"/>
      <c r="Q92" s="26"/>
      <c r="R92" s="26"/>
    </row>
    <row r="93" spans="1:18" ht="11.25">
      <c r="A93" s="30">
        <v>5</v>
      </c>
      <c r="B93" s="45" t="s">
        <v>88</v>
      </c>
      <c r="C93" s="41">
        <v>0</v>
      </c>
      <c r="D93" s="41">
        <v>0</v>
      </c>
      <c r="E93" s="42">
        <v>0</v>
      </c>
      <c r="F93" s="43">
        <v>0</v>
      </c>
      <c r="G93" s="55">
        <v>0</v>
      </c>
      <c r="H93" s="54">
        <v>0</v>
      </c>
      <c r="I93" s="42">
        <v>0</v>
      </c>
      <c r="J93" s="42">
        <v>0</v>
      </c>
      <c r="K93" s="35">
        <f t="shared" si="5"/>
        <v>0</v>
      </c>
      <c r="M93" s="72"/>
      <c r="P93" s="74"/>
      <c r="Q93" s="26"/>
      <c r="R93" s="26"/>
    </row>
    <row r="94" spans="1:18" ht="11.25">
      <c r="A94" s="30">
        <v>6</v>
      </c>
      <c r="B94" s="45" t="s">
        <v>89</v>
      </c>
      <c r="C94" s="42">
        <v>0</v>
      </c>
      <c r="D94" s="42">
        <v>0</v>
      </c>
      <c r="E94" s="42">
        <v>0</v>
      </c>
      <c r="F94" s="42">
        <v>0</v>
      </c>
      <c r="G94" s="55">
        <v>0</v>
      </c>
      <c r="H94" s="54">
        <v>0</v>
      </c>
      <c r="I94" s="42">
        <v>0</v>
      </c>
      <c r="J94" s="42">
        <v>0</v>
      </c>
      <c r="K94" s="35">
        <f t="shared" si="5"/>
        <v>0</v>
      </c>
      <c r="M94" s="72"/>
      <c r="P94" s="74"/>
      <c r="Q94" s="26"/>
      <c r="R94" s="26"/>
    </row>
    <row r="95" spans="1:18" ht="11.25">
      <c r="A95" s="30">
        <v>7</v>
      </c>
      <c r="B95" s="45" t="s">
        <v>90</v>
      </c>
      <c r="C95" s="41">
        <v>7.144082960412988E-05</v>
      </c>
      <c r="D95" s="41">
        <v>6.9E-05</v>
      </c>
      <c r="E95" s="42">
        <v>0</v>
      </c>
      <c r="F95" s="43">
        <v>946208.06</v>
      </c>
      <c r="G95" s="55">
        <v>8.2E-05</v>
      </c>
      <c r="H95" s="54">
        <v>8.1E-05</v>
      </c>
      <c r="I95" s="42">
        <v>0</v>
      </c>
      <c r="J95" s="43">
        <v>1262028.83</v>
      </c>
      <c r="K95" s="35">
        <f t="shared" si="5"/>
        <v>315820.77</v>
      </c>
      <c r="M95" s="72"/>
      <c r="N95" s="72"/>
      <c r="O95" s="73"/>
      <c r="P95" s="74"/>
      <c r="Q95" s="26"/>
      <c r="R95" s="26"/>
    </row>
    <row r="96" spans="1:18" ht="11.25">
      <c r="A96" s="30">
        <v>8</v>
      </c>
      <c r="B96" s="45" t="s">
        <v>91</v>
      </c>
      <c r="C96" s="41">
        <v>5.942380523936633E-06</v>
      </c>
      <c r="D96" s="41">
        <v>6E-06</v>
      </c>
      <c r="E96" s="42">
        <v>0</v>
      </c>
      <c r="F96" s="43">
        <v>78704.69</v>
      </c>
      <c r="G96" s="55">
        <v>0</v>
      </c>
      <c r="H96" s="54">
        <v>0</v>
      </c>
      <c r="I96" s="42">
        <v>0</v>
      </c>
      <c r="J96" s="43">
        <v>0</v>
      </c>
      <c r="K96" s="35">
        <f t="shared" si="5"/>
        <v>-78704.69</v>
      </c>
      <c r="M96" s="72"/>
      <c r="P96" s="74"/>
      <c r="Q96" s="26"/>
      <c r="R96" s="26"/>
    </row>
    <row r="97" spans="1:18" ht="11.25">
      <c r="A97" s="30">
        <v>9</v>
      </c>
      <c r="B97" s="45" t="s">
        <v>92</v>
      </c>
      <c r="C97" s="54">
        <f>SUM(C98:C106)</f>
        <v>0.03190881155544311</v>
      </c>
      <c r="D97" s="54">
        <f>SUM(D98:D106)</f>
        <v>0.030864999999999993</v>
      </c>
      <c r="E97" s="42"/>
      <c r="F97" s="43">
        <f>SUM(F98:F106)</f>
        <v>422633236.9</v>
      </c>
      <c r="G97" s="54">
        <f>SUM(G98:G106)</f>
        <v>0.005359000000000001</v>
      </c>
      <c r="H97" s="54">
        <f>SUM(H98:H106)</f>
        <v>0.005321</v>
      </c>
      <c r="I97" s="42"/>
      <c r="J97" s="43">
        <f>SUM(J98:J106)</f>
        <v>82687617.21000001</v>
      </c>
      <c r="K97" s="35">
        <f>SUM(K98:K106)</f>
        <v>-339945619.69</v>
      </c>
      <c r="L97" s="72"/>
      <c r="M97" s="73"/>
      <c r="N97" s="72"/>
      <c r="O97" s="73"/>
      <c r="P97" s="74"/>
      <c r="Q97" s="26"/>
      <c r="R97" s="26"/>
    </row>
    <row r="98" spans="1:18" s="62" customFormat="1" ht="11.25">
      <c r="A98" s="57"/>
      <c r="B98" s="58" t="s">
        <v>93</v>
      </c>
      <c r="C98" s="75">
        <v>0</v>
      </c>
      <c r="D98" s="75">
        <v>0</v>
      </c>
      <c r="E98" s="42">
        <v>0</v>
      </c>
      <c r="F98" s="42">
        <v>0</v>
      </c>
      <c r="G98" s="55">
        <v>0</v>
      </c>
      <c r="H98" s="55">
        <v>0</v>
      </c>
      <c r="I98" s="42">
        <v>0</v>
      </c>
      <c r="J98" s="76">
        <v>0</v>
      </c>
      <c r="K98" s="35">
        <f>J98-F98</f>
        <v>0</v>
      </c>
      <c r="L98" s="60"/>
      <c r="M98" s="73"/>
      <c r="N98" s="59"/>
      <c r="O98" s="59"/>
      <c r="P98" s="74"/>
      <c r="Q98" s="26"/>
      <c r="R98" s="26"/>
    </row>
    <row r="99" spans="1:18" s="62" customFormat="1" ht="11.25">
      <c r="A99" s="57"/>
      <c r="B99" s="58" t="s">
        <v>94</v>
      </c>
      <c r="C99" s="54">
        <v>0.031664584848656446</v>
      </c>
      <c r="D99" s="54">
        <v>0.030628</v>
      </c>
      <c r="E99" s="42">
        <v>0</v>
      </c>
      <c r="F99" s="42">
        <v>419386022.9</v>
      </c>
      <c r="G99" s="55">
        <v>0.005289</v>
      </c>
      <c r="H99" s="55">
        <v>0.005252</v>
      </c>
      <c r="I99" s="42">
        <v>0</v>
      </c>
      <c r="J99" s="76">
        <v>81620583.37</v>
      </c>
      <c r="K99" s="35">
        <f>J99-F99</f>
        <v>-337765439.53</v>
      </c>
      <c r="L99" s="60"/>
      <c r="N99" s="59"/>
      <c r="O99" s="59"/>
      <c r="P99" s="74"/>
      <c r="Q99" s="26"/>
      <c r="R99" s="26"/>
    </row>
    <row r="100" spans="1:18" s="62" customFormat="1" ht="11.25">
      <c r="A100" s="57"/>
      <c r="B100" s="58" t="s">
        <v>95</v>
      </c>
      <c r="C100" s="55">
        <v>2.164196254862571E-06</v>
      </c>
      <c r="D100" s="55">
        <v>2E-06</v>
      </c>
      <c r="E100" s="42">
        <v>0</v>
      </c>
      <c r="F100" s="42">
        <v>28664</v>
      </c>
      <c r="G100" s="55">
        <v>2E-06</v>
      </c>
      <c r="H100" s="55">
        <v>2E-06</v>
      </c>
      <c r="I100" s="42">
        <v>0</v>
      </c>
      <c r="J100" s="76">
        <v>28664</v>
      </c>
      <c r="K100" s="35">
        <f>J100-F100</f>
        <v>0</v>
      </c>
      <c r="L100" s="60"/>
      <c r="M100" s="73"/>
      <c r="N100" s="59"/>
      <c r="O100" s="59"/>
      <c r="P100" s="74"/>
      <c r="Q100" s="26"/>
      <c r="R100" s="26"/>
    </row>
    <row r="101" spans="1:18" s="62" customFormat="1" ht="11.25">
      <c r="A101" s="57"/>
      <c r="B101" s="58" t="s">
        <v>96</v>
      </c>
      <c r="C101" s="75">
        <v>0</v>
      </c>
      <c r="D101" s="75">
        <v>0</v>
      </c>
      <c r="E101" s="42">
        <v>0</v>
      </c>
      <c r="F101" s="42">
        <v>0</v>
      </c>
      <c r="G101" s="55">
        <v>0</v>
      </c>
      <c r="H101" s="55">
        <v>0</v>
      </c>
      <c r="I101" s="42">
        <v>0</v>
      </c>
      <c r="J101" s="42">
        <v>0</v>
      </c>
      <c r="K101" s="35">
        <f aca="true" t="shared" si="6" ref="K101:K111">J101-F101</f>
        <v>0</v>
      </c>
      <c r="L101" s="60"/>
      <c r="M101" s="73"/>
      <c r="N101" s="59"/>
      <c r="O101" s="59"/>
      <c r="P101" s="74"/>
      <c r="Q101" s="26"/>
      <c r="R101" s="26"/>
    </row>
    <row r="102" spans="1:18" s="62" customFormat="1" ht="11.25">
      <c r="A102" s="57"/>
      <c r="B102" s="58" t="s">
        <v>97</v>
      </c>
      <c r="C102" s="55">
        <v>0</v>
      </c>
      <c r="D102" s="55">
        <v>0</v>
      </c>
      <c r="E102" s="42">
        <v>0</v>
      </c>
      <c r="F102" s="77">
        <v>0</v>
      </c>
      <c r="G102" s="55">
        <v>0</v>
      </c>
      <c r="H102" s="55">
        <v>0</v>
      </c>
      <c r="I102" s="42">
        <v>0</v>
      </c>
      <c r="J102" s="42">
        <v>0</v>
      </c>
      <c r="K102" s="35">
        <f t="shared" si="6"/>
        <v>0</v>
      </c>
      <c r="L102" s="60"/>
      <c r="M102" s="73"/>
      <c r="N102" s="59"/>
      <c r="O102" s="59"/>
      <c r="P102" s="74"/>
      <c r="Q102" s="26"/>
      <c r="R102" s="26"/>
    </row>
    <row r="103" spans="1:18" s="62" customFormat="1" ht="11.25">
      <c r="A103" s="57"/>
      <c r="B103" s="58" t="s">
        <v>98</v>
      </c>
      <c r="C103" s="55">
        <v>1.975289646236205E-06</v>
      </c>
      <c r="D103" s="55">
        <v>2E-06</v>
      </c>
      <c r="E103" s="42">
        <v>0</v>
      </c>
      <c r="F103" s="77">
        <v>26162</v>
      </c>
      <c r="G103" s="55">
        <v>2E-06</v>
      </c>
      <c r="H103" s="55">
        <v>2E-06</v>
      </c>
      <c r="I103" s="42">
        <v>0</v>
      </c>
      <c r="J103" s="42">
        <v>27258</v>
      </c>
      <c r="K103" s="35">
        <f t="shared" si="6"/>
        <v>1096</v>
      </c>
      <c r="L103" s="60"/>
      <c r="M103" s="73"/>
      <c r="N103" s="59"/>
      <c r="O103" s="59"/>
      <c r="P103" s="74"/>
      <c r="Q103" s="26"/>
      <c r="R103" s="26"/>
    </row>
    <row r="104" spans="1:18" s="62" customFormat="1" ht="11.25">
      <c r="A104" s="57"/>
      <c r="B104" s="58" t="s">
        <v>99</v>
      </c>
      <c r="C104" s="55">
        <v>0</v>
      </c>
      <c r="D104" s="55">
        <v>0</v>
      </c>
      <c r="E104" s="42">
        <v>0</v>
      </c>
      <c r="F104" s="42">
        <v>0</v>
      </c>
      <c r="G104" s="55">
        <v>1E-06</v>
      </c>
      <c r="H104" s="55">
        <v>1E-06</v>
      </c>
      <c r="I104" s="42">
        <v>0</v>
      </c>
      <c r="J104" s="42">
        <v>9296.2</v>
      </c>
      <c r="K104" s="35">
        <f t="shared" si="6"/>
        <v>9296.2</v>
      </c>
      <c r="L104" s="60"/>
      <c r="M104" s="73"/>
      <c r="N104" s="59"/>
      <c r="O104" s="59"/>
      <c r="P104" s="74"/>
      <c r="Q104" s="26"/>
      <c r="R104" s="26"/>
    </row>
    <row r="105" spans="1:18" s="62" customFormat="1" ht="11.25">
      <c r="A105" s="57"/>
      <c r="B105" s="58" t="s">
        <v>100</v>
      </c>
      <c r="C105" s="54">
        <v>0.00017</v>
      </c>
      <c r="D105" s="54">
        <v>0.000165</v>
      </c>
      <c r="E105" s="42">
        <v>0</v>
      </c>
      <c r="F105" s="42">
        <v>2264108</v>
      </c>
      <c r="G105" s="55">
        <v>1.8E-05</v>
      </c>
      <c r="H105" s="55">
        <v>1.8E-05</v>
      </c>
      <c r="I105" s="42">
        <v>0</v>
      </c>
      <c r="J105" s="42">
        <v>281107</v>
      </c>
      <c r="K105" s="35">
        <f t="shared" si="6"/>
        <v>-1983001</v>
      </c>
      <c r="L105" s="60"/>
      <c r="M105" s="73"/>
      <c r="N105" s="59"/>
      <c r="O105" s="59"/>
      <c r="P105" s="74"/>
      <c r="Q105" s="26"/>
      <c r="R105" s="26"/>
    </row>
    <row r="106" spans="1:18" s="62" customFormat="1" ht="11.25">
      <c r="A106" s="57"/>
      <c r="B106" s="58" t="s">
        <v>101</v>
      </c>
      <c r="C106" s="55">
        <v>7.008722088556473E-05</v>
      </c>
      <c r="D106" s="55">
        <v>6.8E-05</v>
      </c>
      <c r="E106" s="42">
        <v>0</v>
      </c>
      <c r="F106" s="77">
        <v>928280</v>
      </c>
      <c r="G106" s="55">
        <v>4.7E-05</v>
      </c>
      <c r="H106" s="55">
        <v>4.6E-05</v>
      </c>
      <c r="I106" s="42">
        <v>0</v>
      </c>
      <c r="J106" s="77">
        <v>720708.64</v>
      </c>
      <c r="K106" s="35">
        <f t="shared" si="6"/>
        <v>-207571.36</v>
      </c>
      <c r="L106" s="60"/>
      <c r="M106" s="73"/>
      <c r="N106" s="59"/>
      <c r="O106" s="59"/>
      <c r="P106" s="74"/>
      <c r="Q106" s="26"/>
      <c r="R106" s="26"/>
    </row>
    <row r="107" spans="1:18" s="62" customFormat="1" ht="11.25">
      <c r="A107" s="57"/>
      <c r="B107" s="65" t="s">
        <v>56</v>
      </c>
      <c r="C107" s="55">
        <v>7.008722088556473E-05</v>
      </c>
      <c r="D107" s="55">
        <v>6.8E-05</v>
      </c>
      <c r="E107" s="42">
        <v>0</v>
      </c>
      <c r="F107" s="77">
        <v>928280</v>
      </c>
      <c r="G107" s="55">
        <v>4.5E-05</v>
      </c>
      <c r="H107" s="55">
        <v>4.4E-05</v>
      </c>
      <c r="I107" s="42">
        <v>0</v>
      </c>
      <c r="J107" s="77">
        <f>J106-SUM(J108:J110)</f>
        <v>686857.48</v>
      </c>
      <c r="K107" s="35">
        <f t="shared" si="6"/>
        <v>-241422.52000000002</v>
      </c>
      <c r="L107" s="60"/>
      <c r="M107" s="73"/>
      <c r="N107" s="59"/>
      <c r="O107" s="59"/>
      <c r="P107" s="74"/>
      <c r="Q107" s="26"/>
      <c r="R107" s="26"/>
    </row>
    <row r="108" spans="1:18" s="62" customFormat="1" ht="11.25">
      <c r="A108" s="57"/>
      <c r="B108" s="65" t="s">
        <v>65</v>
      </c>
      <c r="C108" s="55">
        <v>0</v>
      </c>
      <c r="D108" s="55">
        <v>0</v>
      </c>
      <c r="E108" s="78">
        <v>0</v>
      </c>
      <c r="F108" s="42"/>
      <c r="G108" s="55">
        <v>2E-06</v>
      </c>
      <c r="H108" s="55">
        <v>2E-06</v>
      </c>
      <c r="I108" s="51">
        <v>6840.000000000001</v>
      </c>
      <c r="J108" s="42">
        <v>33851.16</v>
      </c>
      <c r="K108" s="35">
        <f t="shared" si="6"/>
        <v>33851.16</v>
      </c>
      <c r="L108" s="60"/>
      <c r="M108" s="73"/>
      <c r="N108" s="59"/>
      <c r="O108" s="59"/>
      <c r="P108" s="74"/>
      <c r="Q108" s="26"/>
      <c r="R108" s="26"/>
    </row>
    <row r="109" spans="1:18" s="62" customFormat="1" ht="11.25">
      <c r="A109" s="57"/>
      <c r="B109" s="65" t="s">
        <v>66</v>
      </c>
      <c r="C109" s="55">
        <v>0</v>
      </c>
      <c r="D109" s="55">
        <v>0</v>
      </c>
      <c r="E109" s="79">
        <v>0</v>
      </c>
      <c r="F109" s="42">
        <v>0</v>
      </c>
      <c r="G109" s="55">
        <v>0</v>
      </c>
      <c r="H109" s="55">
        <v>0</v>
      </c>
      <c r="I109" s="53">
        <v>0</v>
      </c>
      <c r="J109" s="42">
        <v>0</v>
      </c>
      <c r="K109" s="35">
        <f t="shared" si="6"/>
        <v>0</v>
      </c>
      <c r="L109" s="60"/>
      <c r="M109" s="73"/>
      <c r="N109" s="59"/>
      <c r="O109" s="59"/>
      <c r="P109" s="74"/>
      <c r="Q109" s="26"/>
      <c r="R109" s="26"/>
    </row>
    <row r="110" spans="1:18" s="62" customFormat="1" ht="11.25">
      <c r="A110" s="57"/>
      <c r="B110" s="65" t="s">
        <v>67</v>
      </c>
      <c r="C110" s="55">
        <v>0</v>
      </c>
      <c r="D110" s="55">
        <v>0</v>
      </c>
      <c r="E110" s="80">
        <v>0</v>
      </c>
      <c r="F110" s="42"/>
      <c r="G110" s="55">
        <v>0</v>
      </c>
      <c r="H110" s="55">
        <v>0</v>
      </c>
      <c r="I110" s="52">
        <v>0</v>
      </c>
      <c r="J110" s="42"/>
      <c r="K110" s="35">
        <f t="shared" si="6"/>
        <v>0</v>
      </c>
      <c r="L110" s="60"/>
      <c r="M110" s="73"/>
      <c r="N110" s="59"/>
      <c r="O110" s="59"/>
      <c r="P110" s="74"/>
      <c r="Q110" s="26"/>
      <c r="R110" s="26"/>
    </row>
    <row r="111" spans="1:18" ht="11.25">
      <c r="A111" s="30">
        <v>10</v>
      </c>
      <c r="B111" s="48" t="s">
        <v>102</v>
      </c>
      <c r="C111" s="41">
        <v>0.00010360549200611018</v>
      </c>
      <c r="D111" s="41">
        <v>0.0001</v>
      </c>
      <c r="E111" s="42">
        <v>0</v>
      </c>
      <c r="F111" s="43">
        <v>1372217.43</v>
      </c>
      <c r="G111" s="54">
        <v>7.6E-05</v>
      </c>
      <c r="H111" s="54">
        <v>7.5E-05</v>
      </c>
      <c r="I111" s="42">
        <v>0</v>
      </c>
      <c r="J111" s="43">
        <v>1169257.83</v>
      </c>
      <c r="K111" s="35">
        <f t="shared" si="6"/>
        <v>-202959.59999999986</v>
      </c>
      <c r="P111" s="74"/>
      <c r="Q111" s="26"/>
      <c r="R111" s="26"/>
    </row>
    <row r="112" spans="1:23" s="86" customFormat="1" ht="11.25">
      <c r="A112" s="30" t="s">
        <v>103</v>
      </c>
      <c r="B112" s="81" t="s">
        <v>104</v>
      </c>
      <c r="C112" s="69">
        <f>C11-C83</f>
        <v>1.0000002400848054</v>
      </c>
      <c r="D112" s="69">
        <f>D11-D83</f>
        <v>0.967255</v>
      </c>
      <c r="E112" s="70"/>
      <c r="F112" s="70">
        <f>F11-F83</f>
        <v>13244639868.310001</v>
      </c>
      <c r="G112" s="69">
        <f>G11-G83</f>
        <v>0.9999999999999999</v>
      </c>
      <c r="H112" s="69">
        <f>H11-H83</f>
        <v>0.9931709999999999</v>
      </c>
      <c r="I112" s="70"/>
      <c r="J112" s="70">
        <f>J11-J83</f>
        <v>15433328041.559998</v>
      </c>
      <c r="K112" s="82">
        <f>J112-F112</f>
        <v>2188688173.249996</v>
      </c>
      <c r="L112" s="83"/>
      <c r="M112" s="84"/>
      <c r="N112" s="85"/>
      <c r="Q112" s="26"/>
      <c r="R112" s="26"/>
      <c r="W112" s="87"/>
    </row>
    <row r="113" spans="3:11" ht="11.25">
      <c r="C113" s="27"/>
      <c r="D113" s="27"/>
      <c r="E113" s="74"/>
      <c r="F113" s="74"/>
      <c r="G113" s="88"/>
      <c r="H113" s="88"/>
      <c r="I113" s="74"/>
      <c r="J113" s="74"/>
      <c r="K113" s="74"/>
    </row>
    <row r="114" spans="3:11" ht="11.25">
      <c r="C114" s="27"/>
      <c r="D114" s="27"/>
      <c r="E114" s="74"/>
      <c r="F114" s="74"/>
      <c r="G114" s="27"/>
      <c r="H114" s="27"/>
      <c r="I114" s="74"/>
      <c r="J114" s="74"/>
      <c r="K114" s="74"/>
    </row>
    <row r="115" spans="3:11" ht="11.25">
      <c r="C115" s="88"/>
      <c r="D115" s="88"/>
      <c r="E115" s="74"/>
      <c r="F115" s="74"/>
      <c r="G115" s="88"/>
      <c r="H115" s="88"/>
      <c r="I115" s="74"/>
      <c r="J115" s="74"/>
      <c r="K115" s="74"/>
    </row>
    <row r="116" spans="1:11" ht="11.25">
      <c r="A116" s="5"/>
      <c r="B116" s="86" t="s">
        <v>105</v>
      </c>
      <c r="C116" s="88"/>
      <c r="D116" s="88"/>
      <c r="E116" s="74"/>
      <c r="F116" s="74"/>
      <c r="G116" s="88"/>
      <c r="H116" s="88"/>
      <c r="I116" s="74"/>
      <c r="J116" s="74"/>
      <c r="K116" s="74"/>
    </row>
    <row r="117" spans="1:11" ht="12" thickBot="1">
      <c r="A117" s="5"/>
      <c r="B117" s="5"/>
      <c r="C117" s="88"/>
      <c r="D117" s="88"/>
      <c r="E117" s="74"/>
      <c r="F117" s="74"/>
      <c r="G117" s="88"/>
      <c r="H117" s="88"/>
      <c r="I117" s="74"/>
      <c r="J117" s="74"/>
      <c r="K117" s="74"/>
    </row>
    <row r="118" spans="1:5" ht="12" thickBot="1">
      <c r="A118" s="5"/>
      <c r="B118" s="89" t="s">
        <v>106</v>
      </c>
      <c r="C118" s="90">
        <v>44834</v>
      </c>
      <c r="D118" s="90">
        <v>44469</v>
      </c>
      <c r="E118" s="91" t="s">
        <v>11</v>
      </c>
    </row>
    <row r="119" spans="1:6" ht="11.25">
      <c r="A119" s="10"/>
      <c r="B119" s="92" t="s">
        <v>107</v>
      </c>
      <c r="C119" s="93">
        <v>15433328041.56</v>
      </c>
      <c r="D119" s="93">
        <v>12264268124.350002</v>
      </c>
      <c r="E119" s="94">
        <f>C119-D119</f>
        <v>3169059917.209997</v>
      </c>
      <c r="F119" s="10"/>
    </row>
    <row r="120" spans="1:6" ht="11.25">
      <c r="A120" s="10"/>
      <c r="B120" s="95" t="s">
        <v>108</v>
      </c>
      <c r="C120" s="96">
        <v>5729642231</v>
      </c>
      <c r="D120" s="97">
        <v>5892750059</v>
      </c>
      <c r="E120" s="98">
        <f>C120-D120</f>
        <v>-163107828</v>
      </c>
      <c r="F120" s="10"/>
    </row>
    <row r="121" spans="1:6" ht="12" thickBot="1">
      <c r="A121" s="10"/>
      <c r="B121" s="99" t="s">
        <v>109</v>
      </c>
      <c r="C121" s="100">
        <v>2.6935</v>
      </c>
      <c r="D121" s="100">
        <v>2.0812</v>
      </c>
      <c r="E121" s="101">
        <f>C121-D121</f>
        <v>0.6122999999999998</v>
      </c>
      <c r="F121" s="10"/>
    </row>
    <row r="122" spans="1:2" ht="11.25">
      <c r="A122" s="5"/>
      <c r="B122" s="5"/>
    </row>
    <row r="124" spans="1:4" ht="12.75">
      <c r="A124" s="5"/>
      <c r="B124" s="102" t="s">
        <v>110</v>
      </c>
      <c r="C124" s="3"/>
      <c r="D124" s="103"/>
    </row>
    <row r="125" spans="1:4" ht="11.25">
      <c r="A125" s="5"/>
      <c r="B125" s="2"/>
      <c r="C125" s="3"/>
      <c r="D125" s="103"/>
    </row>
    <row r="126" spans="1:2" ht="12.75">
      <c r="A126" s="86"/>
      <c r="B126" s="102" t="s">
        <v>111</v>
      </c>
    </row>
    <row r="127" spans="1:2" ht="12.75">
      <c r="A127" s="86"/>
      <c r="B127" s="104"/>
    </row>
    <row r="128" spans="1:2" ht="11.25">
      <c r="A128" s="86"/>
      <c r="B128" s="86" t="s">
        <v>112</v>
      </c>
    </row>
    <row r="129" spans="1:2" ht="11.25">
      <c r="A129" s="5"/>
      <c r="B129" s="5"/>
    </row>
    <row r="130" spans="1:16" ht="22.5">
      <c r="A130" s="5"/>
      <c r="B130" s="105" t="s">
        <v>113</v>
      </c>
      <c r="C130" s="105" t="s">
        <v>114</v>
      </c>
      <c r="D130" s="105" t="s">
        <v>115</v>
      </c>
      <c r="E130" s="105" t="s">
        <v>116</v>
      </c>
      <c r="F130" s="105" t="s">
        <v>117</v>
      </c>
      <c r="G130" s="105" t="s">
        <v>118</v>
      </c>
      <c r="H130" s="105" t="s">
        <v>119</v>
      </c>
      <c r="I130" s="105" t="s">
        <v>120</v>
      </c>
      <c r="J130" s="105" t="s">
        <v>121</v>
      </c>
      <c r="K130" s="105" t="s">
        <v>122</v>
      </c>
      <c r="L130" s="105" t="s">
        <v>123</v>
      </c>
      <c r="N130" s="106"/>
      <c r="O130" s="107"/>
      <c r="P130" s="108"/>
    </row>
    <row r="131" spans="1:16" ht="11.25">
      <c r="A131" s="5"/>
      <c r="B131" s="109" t="s">
        <v>125</v>
      </c>
      <c r="C131" s="110" t="s">
        <v>126</v>
      </c>
      <c r="D131" s="111">
        <v>44834</v>
      </c>
      <c r="E131" s="112">
        <v>72884714</v>
      </c>
      <c r="F131" s="113">
        <v>0.5</v>
      </c>
      <c r="G131" s="114">
        <v>1.305</v>
      </c>
      <c r="H131" s="115">
        <v>95114551.77</v>
      </c>
      <c r="I131" s="116">
        <v>0.1021</v>
      </c>
      <c r="J131" s="41">
        <v>0.006121</v>
      </c>
      <c r="K131" s="41">
        <v>0.006163</v>
      </c>
      <c r="L131" s="117" t="s">
        <v>127</v>
      </c>
      <c r="N131" s="118"/>
      <c r="O131" s="119"/>
      <c r="P131" s="120"/>
    </row>
    <row r="132" spans="1:16" ht="11.25">
      <c r="A132" s="5"/>
      <c r="B132" s="109" t="s">
        <v>128</v>
      </c>
      <c r="C132" s="110" t="s">
        <v>129</v>
      </c>
      <c r="D132" s="111">
        <v>44831</v>
      </c>
      <c r="E132" s="112">
        <v>2622273</v>
      </c>
      <c r="F132" s="113">
        <v>0.1</v>
      </c>
      <c r="G132" s="114">
        <v>0.115</v>
      </c>
      <c r="H132" s="115">
        <v>301561.4</v>
      </c>
      <c r="I132" s="116">
        <v>0.0069</v>
      </c>
      <c r="J132" s="41">
        <v>1.9E-05</v>
      </c>
      <c r="K132" s="41">
        <v>2E-05</v>
      </c>
      <c r="L132" s="117" t="s">
        <v>127</v>
      </c>
      <c r="N132" s="118"/>
      <c r="O132" s="119"/>
      <c r="P132" s="120"/>
    </row>
    <row r="133" spans="1:16" ht="11.25">
      <c r="A133" s="5"/>
      <c r="B133" s="109" t="s">
        <v>130</v>
      </c>
      <c r="C133" s="110" t="s">
        <v>131</v>
      </c>
      <c r="D133" s="111">
        <v>44834</v>
      </c>
      <c r="E133" s="121">
        <v>1648174689</v>
      </c>
      <c r="F133" s="110">
        <v>0.1</v>
      </c>
      <c r="G133" s="49">
        <v>0.418</v>
      </c>
      <c r="H133" s="115">
        <v>688937020</v>
      </c>
      <c r="I133" s="122">
        <v>0.029</v>
      </c>
      <c r="J133" s="41">
        <v>0.044335</v>
      </c>
      <c r="K133" s="41">
        <v>0.04464</v>
      </c>
      <c r="L133" s="117" t="s">
        <v>127</v>
      </c>
      <c r="N133" s="118"/>
      <c r="O133" s="119"/>
      <c r="P133" s="120"/>
    </row>
    <row r="134" spans="1:16" ht="11.25">
      <c r="A134" s="5"/>
      <c r="B134" s="109" t="s">
        <v>132</v>
      </c>
      <c r="C134" s="110" t="s">
        <v>133</v>
      </c>
      <c r="D134" s="111">
        <v>44827</v>
      </c>
      <c r="E134" s="121">
        <v>1311691</v>
      </c>
      <c r="F134" s="110">
        <v>2.5</v>
      </c>
      <c r="G134" s="49">
        <v>30.2</v>
      </c>
      <c r="H134" s="115">
        <v>39613068.2</v>
      </c>
      <c r="I134" s="122">
        <v>0.1887</v>
      </c>
      <c r="J134" s="41">
        <v>0.002549</v>
      </c>
      <c r="K134" s="41">
        <v>0.002567</v>
      </c>
      <c r="L134" s="117" t="s">
        <v>127</v>
      </c>
      <c r="N134" s="118"/>
      <c r="O134" s="119"/>
      <c r="P134" s="120"/>
    </row>
    <row r="135" spans="1:23" s="86" customFormat="1" ht="11.25">
      <c r="A135" s="123"/>
      <c r="B135" s="123" t="s">
        <v>134</v>
      </c>
      <c r="C135" s="123"/>
      <c r="D135" s="123"/>
      <c r="E135" s="123"/>
      <c r="F135" s="123"/>
      <c r="G135" s="123"/>
      <c r="H135" s="124">
        <f>SUM(H131:H134)</f>
        <v>823966201.37</v>
      </c>
      <c r="I135" s="125"/>
      <c r="J135" s="126">
        <f>SUM(J131:J134)</f>
        <v>0.053024</v>
      </c>
      <c r="K135" s="126">
        <f>SUM(K131:K134)</f>
        <v>0.05339</v>
      </c>
      <c r="L135" s="123"/>
      <c r="N135" s="127"/>
      <c r="O135" s="107"/>
      <c r="P135" s="108"/>
      <c r="Q135" s="87"/>
      <c r="W135" s="87"/>
    </row>
    <row r="136" spans="1:16" ht="11.25">
      <c r="A136" s="5"/>
      <c r="B136" s="5"/>
      <c r="N136" s="108"/>
      <c r="O136" s="107"/>
      <c r="P136" s="128"/>
    </row>
    <row r="137" spans="1:16" ht="11.25">
      <c r="A137" s="5"/>
      <c r="B137" s="86" t="s">
        <v>135</v>
      </c>
      <c r="N137" s="129"/>
      <c r="O137" s="107"/>
      <c r="P137" s="128"/>
    </row>
    <row r="138" spans="1:16" ht="11.25">
      <c r="A138" s="5"/>
      <c r="B138" s="5"/>
      <c r="N138" s="108"/>
      <c r="O138" s="107"/>
      <c r="P138" s="108"/>
    </row>
    <row r="139" spans="1:16" ht="22.5">
      <c r="A139" s="5"/>
      <c r="B139" s="105" t="s">
        <v>113</v>
      </c>
      <c r="C139" s="105" t="s">
        <v>114</v>
      </c>
      <c r="D139" s="105" t="s">
        <v>115</v>
      </c>
      <c r="E139" s="105" t="s">
        <v>116</v>
      </c>
      <c r="F139" s="105" t="s">
        <v>117</v>
      </c>
      <c r="G139" s="105" t="s">
        <v>118</v>
      </c>
      <c r="H139" s="105" t="s">
        <v>119</v>
      </c>
      <c r="I139" s="105" t="s">
        <v>120</v>
      </c>
      <c r="J139" s="105" t="s">
        <v>121</v>
      </c>
      <c r="K139" s="105" t="s">
        <v>122</v>
      </c>
      <c r="L139" s="105" t="s">
        <v>123</v>
      </c>
      <c r="N139" s="108"/>
      <c r="O139" s="107"/>
      <c r="P139" s="108"/>
    </row>
    <row r="140" spans="1:17" ht="67.5">
      <c r="A140" s="5"/>
      <c r="B140" s="109" t="s">
        <v>136</v>
      </c>
      <c r="C140" s="110" t="s">
        <v>137</v>
      </c>
      <c r="D140" s="111">
        <v>42776</v>
      </c>
      <c r="E140" s="121">
        <v>89249</v>
      </c>
      <c r="F140" s="110">
        <v>2.5</v>
      </c>
      <c r="G140" s="49">
        <v>105.9242</v>
      </c>
      <c r="H140" s="115">
        <f>ROUND(E140*G140,2)</f>
        <v>9453628.93</v>
      </c>
      <c r="I140" s="122">
        <v>0.7189</v>
      </c>
      <c r="J140" s="41">
        <v>0.000608</v>
      </c>
      <c r="K140" s="41">
        <v>0.000613</v>
      </c>
      <c r="L140" s="130" t="s">
        <v>138</v>
      </c>
      <c r="N140" s="118"/>
      <c r="O140" s="119"/>
      <c r="P140" s="120"/>
      <c r="Q140" s="5"/>
    </row>
    <row r="141" spans="1:16" ht="22.5">
      <c r="A141" s="5"/>
      <c r="B141" s="109" t="s">
        <v>139</v>
      </c>
      <c r="C141" s="110" t="s">
        <v>140</v>
      </c>
      <c r="D141" s="111">
        <v>44377</v>
      </c>
      <c r="E141" s="121">
        <v>60054</v>
      </c>
      <c r="F141" s="110">
        <v>11.6</v>
      </c>
      <c r="G141" s="49">
        <v>13.3</v>
      </c>
      <c r="H141" s="115">
        <f>ROUND(E141*G141,2)</f>
        <v>798718.2</v>
      </c>
      <c r="I141" s="122">
        <v>0.1251</v>
      </c>
      <c r="J141" s="41">
        <v>5.1E-05</v>
      </c>
      <c r="K141" s="41">
        <v>5.2E-05</v>
      </c>
      <c r="L141" s="130" t="s">
        <v>141</v>
      </c>
      <c r="N141" s="118"/>
      <c r="O141" s="119"/>
      <c r="P141" s="120"/>
    </row>
    <row r="142" spans="1:16" ht="11.25">
      <c r="A142" s="5"/>
      <c r="B142" s="123" t="s">
        <v>134</v>
      </c>
      <c r="C142" s="123"/>
      <c r="D142" s="123"/>
      <c r="E142" s="123"/>
      <c r="F142" s="123"/>
      <c r="G142" s="123"/>
      <c r="H142" s="131">
        <f>SUM(H140:H141)</f>
        <v>10252347.129999999</v>
      </c>
      <c r="I142" s="126"/>
      <c r="J142" s="126">
        <f>SUM(J140:J141)</f>
        <v>0.0006590000000000001</v>
      </c>
      <c r="K142" s="126">
        <f>SUM(K140:K141)</f>
        <v>0.000665</v>
      </c>
      <c r="L142" s="123"/>
      <c r="N142" s="132"/>
      <c r="O142" s="133"/>
      <c r="P142" s="120"/>
    </row>
    <row r="143" spans="1:12" ht="11.25">
      <c r="A143" s="5"/>
      <c r="B143" s="123"/>
      <c r="C143" s="123"/>
      <c r="D143" s="123"/>
      <c r="E143" s="123"/>
      <c r="F143" s="123"/>
      <c r="G143" s="123"/>
      <c r="H143" s="134"/>
      <c r="I143" s="134"/>
      <c r="J143" s="134"/>
      <c r="K143" s="134"/>
      <c r="L143" s="123"/>
    </row>
    <row r="144" spans="1:12" ht="11.25">
      <c r="A144" s="5"/>
      <c r="B144" s="86" t="s">
        <v>142</v>
      </c>
      <c r="C144" s="123"/>
      <c r="D144" s="123"/>
      <c r="E144" s="123"/>
      <c r="F144" s="123"/>
      <c r="G144" s="123"/>
      <c r="H144" s="134"/>
      <c r="I144" s="134"/>
      <c r="J144" s="134"/>
      <c r="K144" s="134"/>
      <c r="L144" s="123"/>
    </row>
    <row r="145" spans="1:12" ht="11.25">
      <c r="A145" s="5"/>
      <c r="B145" s="135" t="s">
        <v>143</v>
      </c>
      <c r="C145" s="123"/>
      <c r="D145" s="123"/>
      <c r="E145" s="123"/>
      <c r="F145" s="123"/>
      <c r="G145" s="123"/>
      <c r="H145" s="134"/>
      <c r="I145" s="134"/>
      <c r="J145" s="134"/>
      <c r="K145" s="134"/>
      <c r="L145" s="123"/>
    </row>
    <row r="146" spans="1:12" ht="11.25">
      <c r="A146" s="5"/>
      <c r="B146" s="5"/>
      <c r="C146" s="123"/>
      <c r="D146" s="123"/>
      <c r="E146" s="123"/>
      <c r="F146" s="123"/>
      <c r="G146" s="123"/>
      <c r="H146" s="134"/>
      <c r="I146" s="134"/>
      <c r="J146" s="134"/>
      <c r="K146" s="134"/>
      <c r="L146" s="123"/>
    </row>
    <row r="147" spans="1:2" ht="11.25">
      <c r="A147" s="86"/>
      <c r="B147" s="86" t="s">
        <v>144</v>
      </c>
    </row>
    <row r="148" spans="1:2" ht="11.25">
      <c r="A148" s="5"/>
      <c r="B148" s="135" t="s">
        <v>143</v>
      </c>
    </row>
    <row r="149" spans="1:2" ht="11.25">
      <c r="A149" s="5"/>
      <c r="B149" s="5"/>
    </row>
    <row r="150" spans="1:2" ht="11.25">
      <c r="A150" s="86"/>
      <c r="B150" s="86" t="s">
        <v>145</v>
      </c>
    </row>
    <row r="151" spans="1:2" ht="11.25">
      <c r="A151" s="5"/>
      <c r="B151" s="135" t="s">
        <v>143</v>
      </c>
    </row>
    <row r="152" spans="1:2" ht="11.25">
      <c r="A152" s="5"/>
      <c r="B152" s="5"/>
    </row>
    <row r="153" spans="1:15" ht="11.25">
      <c r="A153" s="5"/>
      <c r="B153" s="86" t="s">
        <v>146</v>
      </c>
      <c r="O153" s="6"/>
    </row>
    <row r="154" spans="1:2" ht="11.25">
      <c r="A154" s="5"/>
      <c r="B154" s="135" t="s">
        <v>143</v>
      </c>
    </row>
    <row r="155" spans="1:2" ht="11.25">
      <c r="A155" s="5"/>
      <c r="B155" s="5"/>
    </row>
    <row r="156" spans="1:2" ht="11.25">
      <c r="A156" s="86"/>
      <c r="B156" s="86" t="s">
        <v>147</v>
      </c>
    </row>
    <row r="157" spans="2:19" s="135" customFormat="1" ht="11.25">
      <c r="B157" s="135" t="s">
        <v>143</v>
      </c>
      <c r="C157" s="136"/>
      <c r="D157" s="136"/>
      <c r="E157" s="136"/>
      <c r="F157" s="136"/>
      <c r="G157" s="137"/>
      <c r="H157" s="137"/>
      <c r="I157" s="137"/>
      <c r="J157" s="137"/>
      <c r="K157" s="137"/>
      <c r="L157" s="137"/>
      <c r="M157" s="136"/>
      <c r="N157" s="136"/>
      <c r="O157" s="136"/>
      <c r="P157" s="136"/>
      <c r="Q157" s="136"/>
      <c r="R157" s="136"/>
      <c r="S157" s="136"/>
    </row>
    <row r="158" spans="1:20" s="62" customFormat="1" ht="33.75" hidden="1" outlineLevel="1">
      <c r="A158" s="138"/>
      <c r="B158" s="105" t="s">
        <v>148</v>
      </c>
      <c r="C158" s="105" t="s">
        <v>149</v>
      </c>
      <c r="D158" s="105" t="s">
        <v>150</v>
      </c>
      <c r="E158" s="105" t="s">
        <v>151</v>
      </c>
      <c r="F158" s="105" t="s">
        <v>152</v>
      </c>
      <c r="G158" s="105" t="s">
        <v>153</v>
      </c>
      <c r="H158" s="105" t="s">
        <v>154</v>
      </c>
      <c r="I158" s="105" t="s">
        <v>155</v>
      </c>
      <c r="J158" s="105" t="s">
        <v>156</v>
      </c>
      <c r="K158" s="105" t="s">
        <v>157</v>
      </c>
      <c r="L158" s="105" t="s">
        <v>158</v>
      </c>
      <c r="M158" s="105" t="s">
        <v>159</v>
      </c>
      <c r="N158" s="105" t="s">
        <v>160</v>
      </c>
      <c r="O158" s="105" t="s">
        <v>121</v>
      </c>
      <c r="P158" s="105" t="s">
        <v>122</v>
      </c>
      <c r="Q158" s="105" t="s">
        <v>123</v>
      </c>
      <c r="S158" s="139" t="s">
        <v>161</v>
      </c>
      <c r="T158" s="139" t="s">
        <v>162</v>
      </c>
    </row>
    <row r="159" spans="1:26" s="62" customFormat="1" ht="11.25" hidden="1" outlineLevel="1">
      <c r="A159" s="138"/>
      <c r="B159" s="140"/>
      <c r="C159" s="111"/>
      <c r="D159" s="141"/>
      <c r="E159" s="111"/>
      <c r="F159" s="111"/>
      <c r="G159" s="111"/>
      <c r="H159" s="142"/>
      <c r="I159" s="142"/>
      <c r="J159" s="142"/>
      <c r="K159" s="143"/>
      <c r="L159" s="144"/>
      <c r="M159" s="143"/>
      <c r="N159" s="145">
        <f>H159/(10899.26*10^6)</f>
        <v>0</v>
      </c>
      <c r="O159" s="146">
        <v>0</v>
      </c>
      <c r="P159" s="147">
        <v>0</v>
      </c>
      <c r="Q159" s="148" t="s">
        <v>163</v>
      </c>
      <c r="S159" s="149" t="str">
        <f>IF((G159-$C$7)&gt;90,"LT","ST")</f>
        <v>ST</v>
      </c>
      <c r="T159" s="150" t="str">
        <f>IF((G159-E159)&gt;90,"LT","ST")</f>
        <v>ST</v>
      </c>
      <c r="U159" s="151"/>
      <c r="V159" s="152"/>
      <c r="X159" s="152"/>
      <c r="Z159" s="152"/>
    </row>
    <row r="160" spans="1:26" s="62" customFormat="1" ht="21.75" customHeight="1" hidden="1" outlineLevel="1">
      <c r="A160" s="138"/>
      <c r="B160" s="140"/>
      <c r="C160" s="111"/>
      <c r="D160" s="141"/>
      <c r="E160" s="111"/>
      <c r="F160" s="111"/>
      <c r="G160" s="111"/>
      <c r="H160" s="142"/>
      <c r="I160" s="142"/>
      <c r="J160" s="142"/>
      <c r="K160" s="143"/>
      <c r="L160" s="144"/>
      <c r="M160" s="143"/>
      <c r="N160" s="145">
        <f>H160/(10899.26*10^6)</f>
        <v>0</v>
      </c>
      <c r="O160" s="146">
        <v>0</v>
      </c>
      <c r="P160" s="147">
        <v>0</v>
      </c>
      <c r="Q160" s="153"/>
      <c r="S160" s="149" t="str">
        <f>IF((G160-$C$7)&gt;90,"LT","ST")</f>
        <v>ST</v>
      </c>
      <c r="T160" s="150" t="str">
        <f>IF((G160-E160)&gt;90,"LT","ST")</f>
        <v>ST</v>
      </c>
      <c r="U160" s="151"/>
      <c r="V160" s="152"/>
      <c r="X160" s="152"/>
      <c r="Z160" s="152"/>
    </row>
    <row r="161" spans="1:26" s="62" customFormat="1" ht="10.5" customHeight="1" hidden="1" outlineLevel="1">
      <c r="A161" s="138"/>
      <c r="B161" s="154"/>
      <c r="C161" s="155"/>
      <c r="D161" s="156"/>
      <c r="E161" s="156"/>
      <c r="F161" s="156"/>
      <c r="G161" s="156"/>
      <c r="H161" s="156"/>
      <c r="I161" s="156"/>
      <c r="J161" s="156"/>
      <c r="K161" s="157"/>
      <c r="L161" s="158"/>
      <c r="M161" s="156"/>
      <c r="N161" s="159"/>
      <c r="O161" s="159"/>
      <c r="P161" s="159"/>
      <c r="Q161" s="160"/>
      <c r="S161" s="161"/>
      <c r="U161" s="151"/>
      <c r="V161" s="152"/>
      <c r="X161" s="152"/>
      <c r="Z161" s="152"/>
    </row>
    <row r="162" spans="1:24" s="62" customFormat="1" ht="11.25" hidden="1" outlineLevel="1">
      <c r="A162" s="138"/>
      <c r="B162" s="162" t="s">
        <v>134</v>
      </c>
      <c r="C162" s="163"/>
      <c r="D162" s="164"/>
      <c r="E162" s="164"/>
      <c r="F162" s="164"/>
      <c r="G162" s="164"/>
      <c r="H162" s="164"/>
      <c r="I162" s="164"/>
      <c r="J162" s="165">
        <f>SUM(J159:J161)</f>
        <v>0</v>
      </c>
      <c r="K162" s="166"/>
      <c r="L162" s="167"/>
      <c r="M162" s="165">
        <f>SUM(M159:M161)</f>
        <v>0</v>
      </c>
      <c r="N162" s="168"/>
      <c r="O162" s="168">
        <f>SUM(O159:O161)</f>
        <v>0</v>
      </c>
      <c r="P162" s="168">
        <f>SUM(P159:P161)</f>
        <v>0</v>
      </c>
      <c r="Q162" s="164"/>
      <c r="R162" s="169" t="s">
        <v>164</v>
      </c>
      <c r="S162" s="170">
        <f>SUMIF($S$159:$S$160,R162,$M$159:$M$160)</f>
        <v>0</v>
      </c>
      <c r="T162" s="170">
        <f>SUMIF($T$159:$T$160,R162,$M$159:$M$160)</f>
        <v>0</v>
      </c>
      <c r="X162" s="152"/>
    </row>
    <row r="163" spans="1:20" s="62" customFormat="1" ht="11.25" hidden="1" outlineLevel="1">
      <c r="A163" s="120"/>
      <c r="B163" s="120"/>
      <c r="C163" s="120"/>
      <c r="D163" s="120"/>
      <c r="E163" s="120"/>
      <c r="F163" s="120"/>
      <c r="G163" s="120"/>
      <c r="H163" s="120"/>
      <c r="I163" s="171"/>
      <c r="J163" s="120"/>
      <c r="K163" s="120"/>
      <c r="L163" s="120"/>
      <c r="M163" s="172"/>
      <c r="N163" s="128"/>
      <c r="O163" s="128"/>
      <c r="P163" s="173"/>
      <c r="Q163" s="120"/>
      <c r="R163" s="169" t="s">
        <v>165</v>
      </c>
      <c r="S163" s="170">
        <f>SUMIF($S$159:$S$160,R163,$M$159:$M$160)</f>
        <v>0</v>
      </c>
      <c r="T163" s="170">
        <f>SUMIF($T$159:$T$160,R163,$M$159:$M$160)</f>
        <v>0</v>
      </c>
    </row>
    <row r="164" spans="1:23" ht="11.25" collapsed="1">
      <c r="A164" s="5"/>
      <c r="B164" s="5"/>
      <c r="O164" s="174"/>
      <c r="P164" s="27"/>
      <c r="Q164" s="5"/>
      <c r="R164" s="26">
        <v>0</v>
      </c>
      <c r="U164" s="6"/>
      <c r="W164" s="5"/>
    </row>
    <row r="165" spans="1:23" ht="11.25">
      <c r="A165" s="5"/>
      <c r="B165" s="86" t="s">
        <v>166</v>
      </c>
      <c r="Q165" s="5"/>
      <c r="U165" s="6"/>
      <c r="W165" s="5"/>
    </row>
    <row r="166" spans="1:23" ht="11.25">
      <c r="A166" s="5"/>
      <c r="B166" s="135" t="s">
        <v>143</v>
      </c>
      <c r="Q166" s="5"/>
      <c r="U166" s="6"/>
      <c r="W166" s="5"/>
    </row>
    <row r="167" spans="1:23" ht="11.25">
      <c r="A167" s="5"/>
      <c r="B167" s="123"/>
      <c r="C167" s="123"/>
      <c r="D167" s="123"/>
      <c r="E167" s="123"/>
      <c r="F167" s="123"/>
      <c r="G167" s="134"/>
      <c r="H167" s="126"/>
      <c r="I167" s="126"/>
      <c r="J167" s="126"/>
      <c r="K167" s="123"/>
      <c r="L167" s="123"/>
      <c r="M167" s="134"/>
      <c r="N167" s="126"/>
      <c r="O167" s="126"/>
      <c r="P167" s="126"/>
      <c r="Q167" s="175"/>
      <c r="R167" s="176"/>
      <c r="U167" s="6"/>
      <c r="W167" s="5"/>
    </row>
    <row r="168" spans="1:23" ht="11.25">
      <c r="A168" s="5"/>
      <c r="B168" s="86" t="s">
        <v>167</v>
      </c>
      <c r="J168" s="126"/>
      <c r="K168" s="123"/>
      <c r="L168" s="123"/>
      <c r="M168" s="134"/>
      <c r="N168" s="126"/>
      <c r="O168" s="126"/>
      <c r="P168" s="126"/>
      <c r="Q168" s="175"/>
      <c r="R168" s="176"/>
      <c r="U168" s="6"/>
      <c r="W168" s="5"/>
    </row>
    <row r="169" spans="1:23" ht="11.25">
      <c r="A169" s="5"/>
      <c r="B169" s="135" t="s">
        <v>143</v>
      </c>
      <c r="J169" s="126"/>
      <c r="K169" s="123"/>
      <c r="L169" s="123"/>
      <c r="M169" s="134"/>
      <c r="N169" s="126"/>
      <c r="O169" s="126"/>
      <c r="P169" s="126"/>
      <c r="Q169" s="175"/>
      <c r="R169" s="176"/>
      <c r="U169" s="6"/>
      <c r="W169" s="5"/>
    </row>
    <row r="170" spans="1:23" ht="11.25">
      <c r="A170" s="5"/>
      <c r="B170" s="5"/>
      <c r="Q170" s="5"/>
      <c r="T170" s="6"/>
      <c r="W170" s="5"/>
    </row>
    <row r="171" spans="1:2" ht="12.75">
      <c r="A171" s="5"/>
      <c r="B171" s="102" t="s">
        <v>168</v>
      </c>
    </row>
    <row r="172" spans="1:2" ht="11.25">
      <c r="A172" s="5"/>
      <c r="B172" s="86"/>
    </row>
    <row r="173" spans="1:2" ht="11.25">
      <c r="A173" s="5"/>
      <c r="B173" s="86" t="s">
        <v>169</v>
      </c>
    </row>
    <row r="174" spans="1:2" ht="11.25">
      <c r="A174" s="86"/>
      <c r="B174" s="135" t="s">
        <v>143</v>
      </c>
    </row>
    <row r="175" spans="1:23" s="86" customFormat="1" ht="11.25">
      <c r="A175" s="5"/>
      <c r="H175" s="177"/>
      <c r="I175" s="177"/>
      <c r="J175" s="178"/>
      <c r="K175" s="176"/>
      <c r="L175" s="176"/>
      <c r="Q175" s="87"/>
      <c r="W175" s="87"/>
    </row>
    <row r="176" spans="2:23" s="86" customFormat="1" ht="11.25">
      <c r="B176" s="86" t="s">
        <v>170</v>
      </c>
      <c r="C176" s="5"/>
      <c r="D176" s="5"/>
      <c r="E176" s="5"/>
      <c r="F176" s="5"/>
      <c r="G176" s="5"/>
      <c r="H176" s="5"/>
      <c r="I176" s="5"/>
      <c r="J176" s="5"/>
      <c r="K176" s="5"/>
      <c r="L176" s="5"/>
      <c r="M176" s="5"/>
      <c r="N176" s="5"/>
      <c r="O176" s="5"/>
      <c r="P176" s="5"/>
      <c r="Q176" s="6"/>
      <c r="R176" s="5"/>
      <c r="W176" s="87"/>
    </row>
    <row r="177" spans="2:23" s="86" customFormat="1" ht="11.25">
      <c r="B177" s="135" t="s">
        <v>143</v>
      </c>
      <c r="C177" s="5"/>
      <c r="D177" s="5"/>
      <c r="E177" s="5"/>
      <c r="F177" s="5"/>
      <c r="G177" s="5"/>
      <c r="H177" s="5"/>
      <c r="I177" s="5"/>
      <c r="J177" s="5"/>
      <c r="K177" s="5"/>
      <c r="L177" s="5"/>
      <c r="M177" s="5"/>
      <c r="N177" s="5"/>
      <c r="O177" s="5"/>
      <c r="P177" s="5"/>
      <c r="Q177" s="5"/>
      <c r="R177" s="5"/>
      <c r="W177" s="87"/>
    </row>
    <row r="178" spans="2:23" s="86" customFormat="1" ht="11.25">
      <c r="B178" s="123"/>
      <c r="C178" s="123"/>
      <c r="D178" s="123"/>
      <c r="E178" s="123"/>
      <c r="F178" s="123"/>
      <c r="G178" s="124"/>
      <c r="H178" s="134"/>
      <c r="I178" s="126"/>
      <c r="J178" s="126"/>
      <c r="K178" s="123"/>
      <c r="L178" s="123"/>
      <c r="M178" s="123"/>
      <c r="N178" s="134"/>
      <c r="O178" s="126"/>
      <c r="P178" s="126"/>
      <c r="Q178" s="175"/>
      <c r="R178" s="176"/>
      <c r="W178" s="87"/>
    </row>
    <row r="179" spans="1:2" ht="11.25">
      <c r="A179" s="86"/>
      <c r="B179" s="86" t="s">
        <v>171</v>
      </c>
    </row>
    <row r="180" spans="1:2" ht="11.25">
      <c r="A180" s="86"/>
      <c r="B180" s="135" t="s">
        <v>143</v>
      </c>
    </row>
    <row r="181" spans="1:23" s="86" customFormat="1" ht="11.25">
      <c r="A181" s="123"/>
      <c r="B181" s="123"/>
      <c r="C181" s="123"/>
      <c r="D181" s="123"/>
      <c r="E181" s="123"/>
      <c r="F181" s="123"/>
      <c r="G181" s="124"/>
      <c r="H181" s="134"/>
      <c r="I181" s="126"/>
      <c r="J181" s="126"/>
      <c r="K181" s="123"/>
      <c r="L181" s="123"/>
      <c r="M181" s="123"/>
      <c r="N181" s="134"/>
      <c r="O181" s="134"/>
      <c r="P181" s="126"/>
      <c r="Q181" s="134"/>
      <c r="R181" s="126"/>
      <c r="S181" s="126"/>
      <c r="T181" s="126"/>
      <c r="W181" s="87"/>
    </row>
    <row r="182" spans="1:23" s="86" customFormat="1" ht="11.25">
      <c r="A182" s="123"/>
      <c r="B182" s="86" t="s">
        <v>172</v>
      </c>
      <c r="C182" s="5"/>
      <c r="D182" s="5"/>
      <c r="E182" s="5"/>
      <c r="F182" s="5"/>
      <c r="G182" s="5"/>
      <c r="H182" s="5"/>
      <c r="I182" s="5"/>
      <c r="J182" s="126"/>
      <c r="K182" s="123"/>
      <c r="L182" s="123"/>
      <c r="M182" s="123"/>
      <c r="N182" s="134"/>
      <c r="O182" s="134"/>
      <c r="P182" s="126"/>
      <c r="Q182" s="134"/>
      <c r="R182" s="126"/>
      <c r="S182" s="126"/>
      <c r="T182" s="126"/>
      <c r="W182" s="87"/>
    </row>
    <row r="183" spans="1:23" s="86" customFormat="1" ht="11.25">
      <c r="A183" s="123"/>
      <c r="B183" s="135" t="s">
        <v>143</v>
      </c>
      <c r="C183" s="5"/>
      <c r="D183" s="5"/>
      <c r="E183" s="5"/>
      <c r="F183" s="5"/>
      <c r="G183" s="5"/>
      <c r="H183" s="5"/>
      <c r="I183" s="5"/>
      <c r="J183" s="126"/>
      <c r="K183" s="123"/>
      <c r="L183" s="123"/>
      <c r="M183" s="123"/>
      <c r="N183" s="134"/>
      <c r="O183" s="134"/>
      <c r="P183" s="126"/>
      <c r="Q183" s="134"/>
      <c r="R183" s="126"/>
      <c r="S183" s="126"/>
      <c r="T183" s="126"/>
      <c r="W183" s="87"/>
    </row>
    <row r="184" spans="1:23" s="86" customFormat="1" ht="11.25">
      <c r="A184" s="123"/>
      <c r="B184" s="123"/>
      <c r="C184" s="123"/>
      <c r="D184" s="123"/>
      <c r="E184" s="123"/>
      <c r="F184" s="123"/>
      <c r="G184" s="134"/>
      <c r="H184" s="126"/>
      <c r="I184" s="126"/>
      <c r="J184" s="126"/>
      <c r="K184" s="123"/>
      <c r="L184" s="123"/>
      <c r="M184" s="123"/>
      <c r="N184" s="134"/>
      <c r="O184" s="134"/>
      <c r="P184" s="126"/>
      <c r="Q184" s="134"/>
      <c r="R184" s="126"/>
      <c r="S184" s="126"/>
      <c r="T184" s="126"/>
      <c r="W184" s="87"/>
    </row>
    <row r="185" spans="1:23" s="86" customFormat="1" ht="11.25">
      <c r="A185" s="123"/>
      <c r="B185" s="86" t="s">
        <v>173</v>
      </c>
      <c r="C185" s="5"/>
      <c r="D185" s="5"/>
      <c r="E185" s="5"/>
      <c r="F185" s="5"/>
      <c r="G185" s="5"/>
      <c r="H185" s="5"/>
      <c r="I185" s="5"/>
      <c r="J185" s="126"/>
      <c r="K185" s="123"/>
      <c r="L185" s="123"/>
      <c r="M185" s="123"/>
      <c r="N185" s="134"/>
      <c r="O185" s="134"/>
      <c r="P185" s="126"/>
      <c r="Q185" s="134"/>
      <c r="R185" s="126"/>
      <c r="S185" s="126"/>
      <c r="T185" s="126"/>
      <c r="W185" s="87"/>
    </row>
    <row r="186" spans="1:23" s="86" customFormat="1" ht="11.25">
      <c r="A186" s="123"/>
      <c r="B186" s="135" t="s">
        <v>143</v>
      </c>
      <c r="C186" s="5"/>
      <c r="D186" s="5"/>
      <c r="E186" s="5"/>
      <c r="F186" s="5"/>
      <c r="G186" s="5"/>
      <c r="H186" s="5"/>
      <c r="I186" s="5"/>
      <c r="J186" s="126"/>
      <c r="K186" s="123"/>
      <c r="L186" s="123"/>
      <c r="M186" s="123"/>
      <c r="N186" s="134"/>
      <c r="O186" s="134"/>
      <c r="P186" s="126"/>
      <c r="Q186" s="134"/>
      <c r="R186" s="126"/>
      <c r="S186" s="126"/>
      <c r="T186" s="126"/>
      <c r="W186" s="87"/>
    </row>
    <row r="187" spans="1:23" s="86" customFormat="1" ht="11.25">
      <c r="A187" s="123"/>
      <c r="B187" s="123"/>
      <c r="C187" s="123"/>
      <c r="D187" s="123"/>
      <c r="E187" s="123"/>
      <c r="F187" s="123"/>
      <c r="G187" s="134"/>
      <c r="H187" s="126"/>
      <c r="I187" s="126"/>
      <c r="J187" s="126"/>
      <c r="K187" s="123"/>
      <c r="L187" s="123"/>
      <c r="M187" s="123"/>
      <c r="N187" s="134"/>
      <c r="O187" s="134"/>
      <c r="P187" s="126"/>
      <c r="Q187" s="134"/>
      <c r="R187" s="126"/>
      <c r="S187" s="126"/>
      <c r="T187" s="126"/>
      <c r="W187" s="87"/>
    </row>
    <row r="188" spans="1:2" ht="12.75">
      <c r="A188" s="5"/>
      <c r="B188" s="102" t="s">
        <v>174</v>
      </c>
    </row>
    <row r="189" spans="1:2" ht="11.25">
      <c r="A189" s="5"/>
      <c r="B189" s="5"/>
    </row>
    <row r="190" spans="1:2" ht="11.25">
      <c r="A190" s="86"/>
      <c r="B190" s="86" t="s">
        <v>175</v>
      </c>
    </row>
    <row r="191" spans="1:2" ht="11.25">
      <c r="A191" s="86"/>
      <c r="B191" s="135" t="s">
        <v>143</v>
      </c>
    </row>
    <row r="192" spans="1:26" ht="11.25">
      <c r="A192" s="86"/>
      <c r="B192" s="86"/>
      <c r="C192" s="86"/>
      <c r="D192" s="86"/>
      <c r="E192" s="86"/>
      <c r="F192" s="86"/>
      <c r="G192" s="86"/>
      <c r="K192" s="179"/>
      <c r="L192" s="179"/>
      <c r="M192" s="179"/>
      <c r="N192" s="178"/>
      <c r="O192" s="176"/>
      <c r="P192" s="176"/>
      <c r="Q192" s="86"/>
      <c r="T192" s="6"/>
      <c r="W192" s="5"/>
      <c r="Z192" s="6"/>
    </row>
    <row r="193" spans="1:26" ht="11.25">
      <c r="A193" s="86"/>
      <c r="B193" s="86" t="s">
        <v>176</v>
      </c>
      <c r="S193" s="86"/>
      <c r="T193" s="86"/>
      <c r="U193" s="86"/>
      <c r="V193" s="86"/>
      <c r="W193" s="5"/>
      <c r="Z193" s="6"/>
    </row>
    <row r="194" spans="1:26" ht="11.25">
      <c r="A194" s="86"/>
      <c r="B194" s="135" t="s">
        <v>143</v>
      </c>
      <c r="Q194" s="5"/>
      <c r="S194" s="86"/>
      <c r="T194" s="86"/>
      <c r="U194" s="86"/>
      <c r="V194" s="86"/>
      <c r="W194" s="5"/>
      <c r="Z194" s="6"/>
    </row>
    <row r="195" spans="1:26" ht="11.25">
      <c r="A195" s="86"/>
      <c r="B195" s="86"/>
      <c r="C195" s="86"/>
      <c r="D195" s="86"/>
      <c r="E195" s="86"/>
      <c r="F195" s="86"/>
      <c r="G195" s="86"/>
      <c r="K195" s="179"/>
      <c r="L195" s="179"/>
      <c r="M195" s="179"/>
      <c r="N195" s="178"/>
      <c r="O195" s="176"/>
      <c r="P195" s="176"/>
      <c r="Q195" s="86"/>
      <c r="T195" s="6"/>
      <c r="W195" s="5"/>
      <c r="Z195" s="6"/>
    </row>
    <row r="196" spans="1:26" ht="11.25">
      <c r="A196" s="86"/>
      <c r="B196" s="86" t="s">
        <v>177</v>
      </c>
      <c r="K196" s="179"/>
      <c r="L196" s="179"/>
      <c r="M196" s="179"/>
      <c r="N196" s="178"/>
      <c r="O196" s="176"/>
      <c r="P196" s="176"/>
      <c r="Q196" s="86"/>
      <c r="T196" s="6"/>
      <c r="W196" s="5"/>
      <c r="Z196" s="6"/>
    </row>
    <row r="197" spans="1:26" ht="11.25">
      <c r="A197" s="86"/>
      <c r="B197" s="135" t="s">
        <v>143</v>
      </c>
      <c r="K197" s="179"/>
      <c r="L197" s="179"/>
      <c r="M197" s="179"/>
      <c r="N197" s="178"/>
      <c r="O197" s="176"/>
      <c r="P197" s="176"/>
      <c r="Q197" s="86"/>
      <c r="T197" s="6"/>
      <c r="W197" s="5"/>
      <c r="Z197" s="6"/>
    </row>
    <row r="198" spans="1:14" ht="11.25">
      <c r="A198" s="86"/>
      <c r="B198" s="86"/>
      <c r="C198" s="86"/>
      <c r="D198" s="86"/>
      <c r="E198" s="86"/>
      <c r="F198" s="86"/>
      <c r="G198" s="86"/>
      <c r="I198" s="179"/>
      <c r="J198" s="179"/>
      <c r="K198" s="178"/>
      <c r="L198" s="176"/>
      <c r="M198" s="176"/>
      <c r="N198" s="86"/>
    </row>
    <row r="199" spans="1:14" ht="11.25">
      <c r="A199" s="86"/>
      <c r="B199" s="86" t="s">
        <v>178</v>
      </c>
      <c r="J199" s="126"/>
      <c r="K199" s="178"/>
      <c r="L199" s="176"/>
      <c r="M199" s="176"/>
      <c r="N199" s="86"/>
    </row>
    <row r="200" spans="1:14" ht="11.25">
      <c r="A200" s="86"/>
      <c r="B200" s="135" t="s">
        <v>143</v>
      </c>
      <c r="J200" s="126"/>
      <c r="K200" s="178"/>
      <c r="L200" s="176"/>
      <c r="M200" s="176"/>
      <c r="N200" s="86"/>
    </row>
    <row r="201" spans="1:14" ht="11.25">
      <c r="A201" s="86"/>
      <c r="B201" s="123"/>
      <c r="C201" s="123"/>
      <c r="D201" s="123"/>
      <c r="E201" s="123"/>
      <c r="F201" s="123"/>
      <c r="G201" s="134"/>
      <c r="H201" s="126"/>
      <c r="I201" s="126"/>
      <c r="J201" s="126"/>
      <c r="K201" s="178"/>
      <c r="L201" s="176"/>
      <c r="M201" s="176"/>
      <c r="N201" s="86"/>
    </row>
    <row r="202" spans="1:2" ht="12.75">
      <c r="A202" s="5"/>
      <c r="B202" s="102" t="s">
        <v>179</v>
      </c>
    </row>
    <row r="203" spans="1:2" ht="11.25">
      <c r="A203" s="86"/>
      <c r="B203" s="135" t="s">
        <v>143</v>
      </c>
    </row>
    <row r="204" spans="1:15" ht="11.25">
      <c r="A204" s="86"/>
      <c r="B204" s="180"/>
      <c r="C204" s="180"/>
      <c r="D204" s="180"/>
      <c r="E204" s="180"/>
      <c r="F204" s="180"/>
      <c r="G204" s="180"/>
      <c r="H204" s="180"/>
      <c r="I204" s="180"/>
      <c r="J204" s="180"/>
      <c r="K204" s="180"/>
      <c r="L204" s="180"/>
      <c r="M204" s="180"/>
      <c r="N204" s="180"/>
      <c r="O204" s="180"/>
    </row>
    <row r="205" spans="1:23" ht="11.25">
      <c r="A205" s="86"/>
      <c r="B205" s="86" t="s">
        <v>180</v>
      </c>
      <c r="C205" s="180"/>
      <c r="D205" s="180"/>
      <c r="E205" s="180"/>
      <c r="F205" s="180"/>
      <c r="G205" s="180"/>
      <c r="H205" s="180"/>
      <c r="J205" s="6"/>
      <c r="P205" s="6"/>
      <c r="Q205" s="5"/>
      <c r="W205" s="5"/>
    </row>
    <row r="206" spans="1:23" ht="11.25">
      <c r="A206" s="86"/>
      <c r="B206" s="135" t="s">
        <v>143</v>
      </c>
      <c r="C206" s="180"/>
      <c r="D206" s="180"/>
      <c r="E206" s="180"/>
      <c r="F206" s="180"/>
      <c r="G206" s="180"/>
      <c r="H206" s="180"/>
      <c r="J206" s="6"/>
      <c r="P206" s="6"/>
      <c r="Q206" s="5"/>
      <c r="W206" s="5"/>
    </row>
    <row r="207" spans="1:2" ht="11.25">
      <c r="A207" s="86"/>
      <c r="B207" s="5"/>
    </row>
    <row r="208" spans="1:2" ht="12.75">
      <c r="A208" s="5"/>
      <c r="B208" s="102" t="s">
        <v>181</v>
      </c>
    </row>
    <row r="209" spans="1:2" ht="11.25">
      <c r="A209" s="86"/>
      <c r="B209" s="135" t="s">
        <v>143</v>
      </c>
    </row>
    <row r="210" spans="1:15" ht="11.25">
      <c r="A210" s="86"/>
      <c r="B210" s="180"/>
      <c r="C210" s="180"/>
      <c r="D210" s="180"/>
      <c r="E210" s="180"/>
      <c r="F210" s="180"/>
      <c r="G210" s="180"/>
      <c r="H210" s="180"/>
      <c r="I210" s="180"/>
      <c r="J210" s="180"/>
      <c r="K210" s="180"/>
      <c r="L210" s="180"/>
      <c r="M210" s="180"/>
      <c r="N210" s="180"/>
      <c r="O210" s="180"/>
    </row>
    <row r="211" spans="1:10" ht="11.25">
      <c r="A211" s="86"/>
      <c r="B211" s="86" t="s">
        <v>182</v>
      </c>
      <c r="C211" s="180"/>
      <c r="D211" s="180"/>
      <c r="E211" s="180"/>
      <c r="F211" s="180"/>
      <c r="G211" s="180"/>
      <c r="H211" s="180"/>
      <c r="J211" s="6"/>
    </row>
    <row r="212" spans="1:10" ht="11.25">
      <c r="A212" s="86"/>
      <c r="B212" s="135" t="s">
        <v>143</v>
      </c>
      <c r="C212" s="180"/>
      <c r="D212" s="180"/>
      <c r="E212" s="180"/>
      <c r="F212" s="180"/>
      <c r="G212" s="180"/>
      <c r="H212" s="180"/>
      <c r="J212" s="6"/>
    </row>
    <row r="213" spans="1:2" ht="11.25">
      <c r="A213" s="86"/>
      <c r="B213" s="5"/>
    </row>
    <row r="214" spans="1:2" ht="12.75">
      <c r="A214" s="5"/>
      <c r="B214" s="102" t="s">
        <v>183</v>
      </c>
    </row>
    <row r="215" spans="1:2" ht="11.25">
      <c r="A215" s="86"/>
      <c r="B215" s="135" t="s">
        <v>143</v>
      </c>
    </row>
    <row r="216" spans="1:15" ht="11.25">
      <c r="A216" s="86"/>
      <c r="B216" s="180"/>
      <c r="C216" s="180"/>
      <c r="D216" s="180"/>
      <c r="E216" s="180"/>
      <c r="F216" s="180"/>
      <c r="G216" s="180"/>
      <c r="H216" s="180"/>
      <c r="I216" s="180"/>
      <c r="J216" s="180"/>
      <c r="K216" s="180"/>
      <c r="L216" s="180"/>
      <c r="M216" s="180"/>
      <c r="N216" s="180"/>
      <c r="O216" s="180"/>
    </row>
    <row r="217" spans="1:10" ht="11.25">
      <c r="A217" s="86"/>
      <c r="B217" s="86" t="s">
        <v>184</v>
      </c>
      <c r="C217" s="180"/>
      <c r="D217" s="180"/>
      <c r="E217" s="180"/>
      <c r="F217" s="180"/>
      <c r="G217" s="180"/>
      <c r="H217" s="180"/>
      <c r="J217" s="6"/>
    </row>
    <row r="218" spans="1:10" ht="11.25">
      <c r="A218" s="86"/>
      <c r="B218" s="135" t="s">
        <v>143</v>
      </c>
      <c r="C218" s="180"/>
      <c r="D218" s="180"/>
      <c r="E218" s="180"/>
      <c r="F218" s="180"/>
      <c r="G218" s="180"/>
      <c r="H218" s="180"/>
      <c r="J218" s="6"/>
    </row>
    <row r="220" spans="1:2" ht="12.75">
      <c r="A220" s="5"/>
      <c r="B220" s="102" t="s">
        <v>185</v>
      </c>
    </row>
    <row r="222" ht="11.25">
      <c r="B222" s="86" t="s">
        <v>186</v>
      </c>
    </row>
    <row r="223" ht="11.25">
      <c r="B223" s="135" t="s">
        <v>143</v>
      </c>
    </row>
    <row r="224" ht="11.25">
      <c r="B224" s="181"/>
    </row>
    <row r="225" ht="11.25">
      <c r="B225" s="86" t="s">
        <v>187</v>
      </c>
    </row>
    <row r="226" ht="11.25">
      <c r="B226" s="135" t="s">
        <v>143</v>
      </c>
    </row>
    <row r="227" ht="11.25">
      <c r="B227" s="182"/>
    </row>
    <row r="228" ht="11.25">
      <c r="B228" s="86" t="s">
        <v>188</v>
      </c>
    </row>
    <row r="229" ht="11.25">
      <c r="B229" s="135" t="s">
        <v>143</v>
      </c>
    </row>
    <row r="231" spans="1:2" ht="12.75">
      <c r="A231" s="5"/>
      <c r="B231" s="102" t="s">
        <v>189</v>
      </c>
    </row>
    <row r="232" spans="1:2" ht="11.25">
      <c r="A232" s="86"/>
      <c r="B232" s="5"/>
    </row>
    <row r="233" spans="1:2" ht="11.25">
      <c r="A233" s="86"/>
      <c r="B233" s="86" t="s">
        <v>190</v>
      </c>
    </row>
    <row r="234" spans="1:2" ht="11.25">
      <c r="A234" s="86"/>
      <c r="B234" s="86"/>
    </row>
    <row r="235" spans="1:2" ht="11.25">
      <c r="A235" s="86"/>
      <c r="B235" s="86" t="s">
        <v>191</v>
      </c>
    </row>
    <row r="236" spans="1:2" ht="11.25">
      <c r="A236" s="5"/>
      <c r="B236" s="5"/>
    </row>
    <row r="237" spans="1:23" ht="33.75">
      <c r="A237" s="183"/>
      <c r="B237" s="105" t="s">
        <v>113</v>
      </c>
      <c r="C237" s="105" t="s">
        <v>192</v>
      </c>
      <c r="D237" s="105" t="s">
        <v>117</v>
      </c>
      <c r="E237" s="105" t="s">
        <v>118</v>
      </c>
      <c r="F237" s="105" t="s">
        <v>119</v>
      </c>
      <c r="G237" s="105" t="s">
        <v>120</v>
      </c>
      <c r="H237" s="105" t="s">
        <v>121</v>
      </c>
      <c r="I237" s="105" t="s">
        <v>122</v>
      </c>
      <c r="J237" s="105" t="s">
        <v>193</v>
      </c>
      <c r="K237" s="105" t="s">
        <v>123</v>
      </c>
      <c r="P237" s="6"/>
      <c r="Q237" s="5"/>
      <c r="V237" s="6"/>
      <c r="W237" s="5"/>
    </row>
    <row r="238" spans="1:23" ht="45">
      <c r="A238" s="10"/>
      <c r="B238" s="184" t="s">
        <v>194</v>
      </c>
      <c r="C238" s="185">
        <v>23159</v>
      </c>
      <c r="D238" s="185">
        <v>10</v>
      </c>
      <c r="E238" s="186">
        <v>72.529</v>
      </c>
      <c r="F238" s="115">
        <f aca="true" t="shared" si="7" ref="F238:F263">ROUND(C238*E238,2)</f>
        <v>1679699.11</v>
      </c>
      <c r="G238" s="187">
        <v>0.2</v>
      </c>
      <c r="H238" s="41">
        <v>0.000108</v>
      </c>
      <c r="I238" s="41">
        <v>0.000109</v>
      </c>
      <c r="J238" s="48" t="s">
        <v>195</v>
      </c>
      <c r="K238" s="188" t="s">
        <v>138</v>
      </c>
      <c r="N238" s="118"/>
      <c r="O238" s="26"/>
      <c r="P238" s="6"/>
      <c r="Q238" s="5"/>
      <c r="V238" s="6"/>
      <c r="W238" s="5"/>
    </row>
    <row r="239" spans="1:23" ht="45">
      <c r="A239" s="10"/>
      <c r="B239" s="184" t="s">
        <v>196</v>
      </c>
      <c r="C239" s="185">
        <v>32016</v>
      </c>
      <c r="D239" s="185">
        <v>10</v>
      </c>
      <c r="E239" s="186">
        <v>174.9125</v>
      </c>
      <c r="F239" s="115">
        <f t="shared" si="7"/>
        <v>5599998.6</v>
      </c>
      <c r="G239" s="187">
        <v>0.2</v>
      </c>
      <c r="H239" s="41">
        <v>0.00036</v>
      </c>
      <c r="I239" s="41">
        <v>0.000363</v>
      </c>
      <c r="J239" s="48" t="s">
        <v>195</v>
      </c>
      <c r="K239" s="188" t="s">
        <v>138</v>
      </c>
      <c r="N239" s="118"/>
      <c r="O239" s="26"/>
      <c r="P239" s="6"/>
      <c r="Q239" s="5"/>
      <c r="V239" s="6"/>
      <c r="W239" s="5"/>
    </row>
    <row r="240" spans="1:23" ht="56.25">
      <c r="A240" s="10"/>
      <c r="B240" s="184" t="s">
        <v>197</v>
      </c>
      <c r="C240" s="185">
        <v>203160</v>
      </c>
      <c r="D240" s="185">
        <v>10</v>
      </c>
      <c r="E240" s="186">
        <v>77.9249</v>
      </c>
      <c r="F240" s="115">
        <f t="shared" si="7"/>
        <v>15831222.68</v>
      </c>
      <c r="G240" s="187">
        <v>0.2</v>
      </c>
      <c r="H240" s="41">
        <v>0.001019</v>
      </c>
      <c r="I240" s="41">
        <v>0.001026</v>
      </c>
      <c r="J240" s="48" t="s">
        <v>195</v>
      </c>
      <c r="K240" s="188" t="s">
        <v>198</v>
      </c>
      <c r="N240" s="118"/>
      <c r="O240" s="26"/>
      <c r="P240" s="6"/>
      <c r="Q240" s="5"/>
      <c r="V240" s="6"/>
      <c r="W240" s="5"/>
    </row>
    <row r="241" spans="1:23" ht="56.25">
      <c r="A241" s="10"/>
      <c r="B241" s="184" t="s">
        <v>199</v>
      </c>
      <c r="C241" s="185">
        <v>27554</v>
      </c>
      <c r="D241" s="185">
        <v>10</v>
      </c>
      <c r="E241" s="186">
        <v>132.7966</v>
      </c>
      <c r="F241" s="115">
        <f t="shared" si="7"/>
        <v>3659077.52</v>
      </c>
      <c r="G241" s="187">
        <v>0.2</v>
      </c>
      <c r="H241" s="41">
        <v>0.000235</v>
      </c>
      <c r="I241" s="41">
        <v>0.000237</v>
      </c>
      <c r="J241" s="48" t="s">
        <v>195</v>
      </c>
      <c r="K241" s="188" t="s">
        <v>198</v>
      </c>
      <c r="N241" s="118"/>
      <c r="O241" s="26"/>
      <c r="P241" s="6"/>
      <c r="Q241" s="5"/>
      <c r="V241" s="6"/>
      <c r="W241" s="5"/>
    </row>
    <row r="242" spans="1:23" ht="56.25">
      <c r="A242" s="10"/>
      <c r="B242" s="184" t="s">
        <v>200</v>
      </c>
      <c r="C242" s="185">
        <v>21237</v>
      </c>
      <c r="D242" s="185">
        <v>10</v>
      </c>
      <c r="E242" s="186">
        <v>190.1067</v>
      </c>
      <c r="F242" s="115">
        <f t="shared" si="7"/>
        <v>4037295.99</v>
      </c>
      <c r="G242" s="187">
        <v>0.2</v>
      </c>
      <c r="H242" s="41">
        <v>0.00026</v>
      </c>
      <c r="I242" s="41">
        <v>0.000262</v>
      </c>
      <c r="J242" s="48" t="s">
        <v>195</v>
      </c>
      <c r="K242" s="188" t="s">
        <v>198</v>
      </c>
      <c r="N242" s="118"/>
      <c r="O242" s="26"/>
      <c r="P242" s="6"/>
      <c r="Q242" s="5"/>
      <c r="V242" s="6"/>
      <c r="W242" s="5"/>
    </row>
    <row r="243" spans="1:23" ht="45">
      <c r="A243" s="10"/>
      <c r="B243" s="184" t="s">
        <v>201</v>
      </c>
      <c r="C243" s="185">
        <v>6466226</v>
      </c>
      <c r="D243" s="185">
        <v>10</v>
      </c>
      <c r="E243" s="186">
        <v>46.2247</v>
      </c>
      <c r="F243" s="115">
        <f t="shared" si="7"/>
        <v>298899356.98</v>
      </c>
      <c r="G243" s="187">
        <v>0.1999</v>
      </c>
      <c r="H243" s="41">
        <v>0.019235</v>
      </c>
      <c r="I243" s="41">
        <v>0.019367</v>
      </c>
      <c r="J243" s="48" t="s">
        <v>195</v>
      </c>
      <c r="K243" s="188" t="s">
        <v>202</v>
      </c>
      <c r="N243" s="118"/>
      <c r="O243" s="26"/>
      <c r="P243" s="6"/>
      <c r="Q243" s="5"/>
      <c r="V243" s="6"/>
      <c r="W243" s="5"/>
    </row>
    <row r="244" spans="1:23" ht="45">
      <c r="A244" s="10"/>
      <c r="B244" s="184" t="s">
        <v>203</v>
      </c>
      <c r="C244" s="185">
        <v>2875443</v>
      </c>
      <c r="D244" s="185">
        <v>10</v>
      </c>
      <c r="E244" s="186">
        <v>241.9105</v>
      </c>
      <c r="F244" s="115">
        <f t="shared" si="7"/>
        <v>695599853.85</v>
      </c>
      <c r="G244" s="187">
        <v>0.2</v>
      </c>
      <c r="H244" s="41">
        <v>0.044763</v>
      </c>
      <c r="I244" s="41">
        <v>0.045071</v>
      </c>
      <c r="J244" s="48" t="s">
        <v>195</v>
      </c>
      <c r="K244" s="188" t="s">
        <v>202</v>
      </c>
      <c r="N244" s="118"/>
      <c r="O244" s="26"/>
      <c r="P244" s="6"/>
      <c r="Q244" s="5"/>
      <c r="V244" s="6"/>
      <c r="W244" s="5"/>
    </row>
    <row r="245" spans="1:23" ht="45">
      <c r="A245" s="10"/>
      <c r="B245" s="184" t="s">
        <v>204</v>
      </c>
      <c r="C245" s="185">
        <v>5314279</v>
      </c>
      <c r="D245" s="185">
        <v>10</v>
      </c>
      <c r="E245" s="186">
        <v>0</v>
      </c>
      <c r="F245" s="115">
        <f t="shared" si="7"/>
        <v>0</v>
      </c>
      <c r="G245" s="187">
        <v>0.2155</v>
      </c>
      <c r="H245" s="41">
        <v>0</v>
      </c>
      <c r="I245" s="41">
        <v>0</v>
      </c>
      <c r="J245" s="48" t="s">
        <v>195</v>
      </c>
      <c r="K245" s="188" t="s">
        <v>205</v>
      </c>
      <c r="N245" s="118"/>
      <c r="O245" s="26"/>
      <c r="P245" s="6"/>
      <c r="Q245" s="5"/>
      <c r="V245" s="6"/>
      <c r="W245" s="5"/>
    </row>
    <row r="246" spans="1:23" ht="11.25">
      <c r="A246" s="10"/>
      <c r="B246" s="184" t="s">
        <v>206</v>
      </c>
      <c r="C246" s="185">
        <v>75655</v>
      </c>
      <c r="D246" s="189">
        <v>2.5</v>
      </c>
      <c r="E246" s="186">
        <v>0</v>
      </c>
      <c r="F246" s="115">
        <f t="shared" si="7"/>
        <v>0</v>
      </c>
      <c r="G246" s="187">
        <v>0.6994</v>
      </c>
      <c r="H246" s="41">
        <v>0</v>
      </c>
      <c r="I246" s="41">
        <v>0</v>
      </c>
      <c r="J246" s="48" t="s">
        <v>207</v>
      </c>
      <c r="K246" s="188" t="s">
        <v>208</v>
      </c>
      <c r="N246" s="118"/>
      <c r="O246" s="26"/>
      <c r="P246" s="6"/>
      <c r="Q246" s="5"/>
      <c r="V246" s="6"/>
      <c r="W246" s="5"/>
    </row>
    <row r="247" spans="1:23" ht="56.25">
      <c r="A247" s="10"/>
      <c r="B247" s="184" t="s">
        <v>209</v>
      </c>
      <c r="C247" s="185">
        <v>9220644</v>
      </c>
      <c r="D247" s="185">
        <v>10</v>
      </c>
      <c r="E247" s="186">
        <v>14.4469</v>
      </c>
      <c r="F247" s="115">
        <f t="shared" si="7"/>
        <v>133209721.8</v>
      </c>
      <c r="G247" s="187">
        <v>0.2412</v>
      </c>
      <c r="H247" s="41">
        <v>0.008572</v>
      </c>
      <c r="I247" s="41">
        <v>0.008631</v>
      </c>
      <c r="J247" s="48" t="s">
        <v>195</v>
      </c>
      <c r="K247" s="188" t="s">
        <v>210</v>
      </c>
      <c r="N247" s="118"/>
      <c r="O247" s="26"/>
      <c r="P247" s="6"/>
      <c r="Q247" s="5"/>
      <c r="V247" s="6"/>
      <c r="W247" s="5"/>
    </row>
    <row r="248" spans="1:23" ht="56.25">
      <c r="A248" s="10"/>
      <c r="B248" s="184" t="s">
        <v>211</v>
      </c>
      <c r="C248" s="185">
        <v>6753127</v>
      </c>
      <c r="D248" s="185">
        <v>10</v>
      </c>
      <c r="E248" s="186">
        <v>14.7857</v>
      </c>
      <c r="F248" s="115">
        <f t="shared" si="7"/>
        <v>99849709.88</v>
      </c>
      <c r="G248" s="187">
        <v>0.2409</v>
      </c>
      <c r="H248" s="41">
        <v>0.006426</v>
      </c>
      <c r="I248" s="41">
        <v>0.00647</v>
      </c>
      <c r="J248" s="48" t="s">
        <v>195</v>
      </c>
      <c r="K248" s="188" t="s">
        <v>210</v>
      </c>
      <c r="N248" s="118"/>
      <c r="O248" s="26"/>
      <c r="P248" s="6"/>
      <c r="Q248" s="5"/>
      <c r="V248" s="6"/>
      <c r="W248" s="5"/>
    </row>
    <row r="249" spans="1:23" ht="56.25">
      <c r="A249" s="10"/>
      <c r="B249" s="184" t="s">
        <v>212</v>
      </c>
      <c r="C249" s="185">
        <v>3256396</v>
      </c>
      <c r="D249" s="185">
        <v>10</v>
      </c>
      <c r="E249" s="186">
        <v>39.0554</v>
      </c>
      <c r="F249" s="115">
        <f t="shared" si="7"/>
        <v>127179848.34</v>
      </c>
      <c r="G249" s="187">
        <v>0.12</v>
      </c>
      <c r="H249" s="41">
        <v>0.008184</v>
      </c>
      <c r="I249" s="41">
        <v>0.008241</v>
      </c>
      <c r="J249" s="48" t="s">
        <v>195</v>
      </c>
      <c r="K249" s="188" t="s">
        <v>210</v>
      </c>
      <c r="N249" s="118"/>
      <c r="O249" s="26"/>
      <c r="P249" s="6"/>
      <c r="Q249" s="5"/>
      <c r="V249" s="6"/>
      <c r="W249" s="5"/>
    </row>
    <row r="250" spans="1:23" ht="56.25">
      <c r="A250" s="10"/>
      <c r="B250" s="184" t="s">
        <v>213</v>
      </c>
      <c r="C250" s="185">
        <v>444054</v>
      </c>
      <c r="D250" s="185">
        <v>10</v>
      </c>
      <c r="E250" s="186">
        <v>74.5404</v>
      </c>
      <c r="F250" s="115">
        <f t="shared" si="7"/>
        <v>33099962.78</v>
      </c>
      <c r="G250" s="187">
        <v>0.12</v>
      </c>
      <c r="H250" s="41">
        <v>0.00213</v>
      </c>
      <c r="I250" s="41">
        <v>0.002145</v>
      </c>
      <c r="J250" s="48" t="s">
        <v>195</v>
      </c>
      <c r="K250" s="188" t="s">
        <v>198</v>
      </c>
      <c r="N250" s="118"/>
      <c r="O250" s="26"/>
      <c r="P250" s="6"/>
      <c r="Q250" s="5"/>
      <c r="V250" s="6"/>
      <c r="W250" s="5"/>
    </row>
    <row r="251" spans="1:23" ht="56.25">
      <c r="A251" s="10"/>
      <c r="B251" s="184" t="s">
        <v>214</v>
      </c>
      <c r="C251" s="185">
        <v>1680000</v>
      </c>
      <c r="D251" s="185">
        <v>10</v>
      </c>
      <c r="E251" s="186">
        <v>36.369</v>
      </c>
      <c r="F251" s="115">
        <f t="shared" si="7"/>
        <v>61099920</v>
      </c>
      <c r="G251" s="187">
        <v>0.12</v>
      </c>
      <c r="H251" s="41">
        <v>0.003932</v>
      </c>
      <c r="I251" s="41">
        <v>0.003959</v>
      </c>
      <c r="J251" s="48" t="s">
        <v>195</v>
      </c>
      <c r="K251" s="188" t="s">
        <v>198</v>
      </c>
      <c r="N251" s="118"/>
      <c r="O251" s="26"/>
      <c r="P251" s="6"/>
      <c r="Q251" s="5"/>
      <c r="V251" s="6"/>
      <c r="W251" s="5"/>
    </row>
    <row r="252" spans="1:23" ht="56.25">
      <c r="A252" s="10"/>
      <c r="B252" s="184" t="s">
        <v>215</v>
      </c>
      <c r="C252" s="185">
        <v>2390698</v>
      </c>
      <c r="D252" s="185">
        <v>10</v>
      </c>
      <c r="E252" s="186">
        <v>167.1185</v>
      </c>
      <c r="F252" s="115">
        <f t="shared" si="7"/>
        <v>399529863.71</v>
      </c>
      <c r="G252" s="187">
        <v>0.1199</v>
      </c>
      <c r="H252" s="41">
        <v>0.025711</v>
      </c>
      <c r="I252" s="41">
        <v>0.025887</v>
      </c>
      <c r="J252" s="48" t="s">
        <v>195</v>
      </c>
      <c r="K252" s="188" t="s">
        <v>198</v>
      </c>
      <c r="N252" s="118"/>
      <c r="O252" s="26"/>
      <c r="P252" s="6"/>
      <c r="Q252" s="5"/>
      <c r="V252" s="6"/>
      <c r="W252" s="5"/>
    </row>
    <row r="253" spans="1:23" ht="11.25">
      <c r="A253" s="10"/>
      <c r="B253" s="184" t="s">
        <v>216</v>
      </c>
      <c r="C253" s="185">
        <v>1350988</v>
      </c>
      <c r="D253" s="189">
        <v>0.1</v>
      </c>
      <c r="E253" s="186">
        <v>0</v>
      </c>
      <c r="F253" s="115">
        <f t="shared" si="7"/>
        <v>0</v>
      </c>
      <c r="G253" s="187">
        <v>0.0976</v>
      </c>
      <c r="H253" s="41">
        <v>0</v>
      </c>
      <c r="I253" s="41">
        <v>0</v>
      </c>
      <c r="J253" s="48" t="s">
        <v>217</v>
      </c>
      <c r="K253" s="188" t="s">
        <v>208</v>
      </c>
      <c r="N253" s="118"/>
      <c r="O253" s="26"/>
      <c r="P253" s="6"/>
      <c r="Q253" s="5"/>
      <c r="V253" s="6"/>
      <c r="W253" s="5"/>
    </row>
    <row r="254" spans="1:23" ht="61.5" customHeight="1">
      <c r="A254" s="10"/>
      <c r="B254" s="184" t="s">
        <v>218</v>
      </c>
      <c r="C254" s="185">
        <v>89440313</v>
      </c>
      <c r="D254" s="185">
        <v>10</v>
      </c>
      <c r="E254" s="186">
        <v>135.459</v>
      </c>
      <c r="F254" s="115">
        <f t="shared" si="7"/>
        <v>12115495358.67</v>
      </c>
      <c r="G254" s="187">
        <v>0.1994</v>
      </c>
      <c r="H254" s="41">
        <v>0.77966</v>
      </c>
      <c r="I254" s="41">
        <v>0.785022</v>
      </c>
      <c r="J254" s="48" t="s">
        <v>195</v>
      </c>
      <c r="K254" s="188" t="s">
        <v>219</v>
      </c>
      <c r="N254" s="118"/>
      <c r="O254" s="26"/>
      <c r="P254" s="6"/>
      <c r="Q254" s="5"/>
      <c r="V254" s="6"/>
      <c r="W254" s="5"/>
    </row>
    <row r="255" spans="1:23" ht="45">
      <c r="A255" s="10"/>
      <c r="B255" s="184" t="s">
        <v>220</v>
      </c>
      <c r="C255" s="185">
        <v>132784</v>
      </c>
      <c r="D255" s="185">
        <v>10</v>
      </c>
      <c r="E255" s="186">
        <v>16.3634</v>
      </c>
      <c r="F255" s="115">
        <f t="shared" si="7"/>
        <v>2172797.71</v>
      </c>
      <c r="G255" s="187">
        <v>0.4899</v>
      </c>
      <c r="H255" s="41">
        <v>0.00014</v>
      </c>
      <c r="I255" s="41">
        <v>0.000141</v>
      </c>
      <c r="J255" s="48" t="s">
        <v>195</v>
      </c>
      <c r="K255" s="188" t="s">
        <v>138</v>
      </c>
      <c r="N255" s="118"/>
      <c r="O255" s="26"/>
      <c r="P255" s="6"/>
      <c r="Q255" s="5"/>
      <c r="V255" s="6"/>
      <c r="W255" s="5"/>
    </row>
    <row r="256" spans="1:23" ht="56.25">
      <c r="A256" s="10"/>
      <c r="B256" s="184" t="s">
        <v>221</v>
      </c>
      <c r="C256" s="185">
        <v>14871947</v>
      </c>
      <c r="D256" s="185">
        <v>1</v>
      </c>
      <c r="E256" s="186">
        <v>0.9346</v>
      </c>
      <c r="F256" s="115">
        <f t="shared" si="7"/>
        <v>13899321.67</v>
      </c>
      <c r="G256" s="187">
        <v>0.0648</v>
      </c>
      <c r="H256" s="41">
        <v>0.000894</v>
      </c>
      <c r="I256" s="41">
        <v>0.000901</v>
      </c>
      <c r="J256" s="48" t="s">
        <v>195</v>
      </c>
      <c r="K256" s="188" t="s">
        <v>222</v>
      </c>
      <c r="N256" s="118"/>
      <c r="O256" s="26"/>
      <c r="P256" s="6"/>
      <c r="Q256" s="5"/>
      <c r="V256" s="6"/>
      <c r="W256" s="5"/>
    </row>
    <row r="257" spans="1:23" ht="11.25">
      <c r="A257" s="10"/>
      <c r="B257" s="184" t="s">
        <v>223</v>
      </c>
      <c r="C257" s="185">
        <v>1595520</v>
      </c>
      <c r="D257" s="189">
        <v>2.5</v>
      </c>
      <c r="E257" s="186">
        <v>0</v>
      </c>
      <c r="F257" s="115">
        <f t="shared" si="7"/>
        <v>0</v>
      </c>
      <c r="G257" s="187">
        <v>0.3326</v>
      </c>
      <c r="H257" s="41">
        <v>0</v>
      </c>
      <c r="I257" s="41">
        <v>0</v>
      </c>
      <c r="J257" s="48" t="s">
        <v>217</v>
      </c>
      <c r="K257" s="188" t="s">
        <v>208</v>
      </c>
      <c r="N257" s="118"/>
      <c r="O257" s="26"/>
      <c r="P257" s="6"/>
      <c r="Q257" s="5"/>
      <c r="V257" s="6"/>
      <c r="W257" s="5"/>
    </row>
    <row r="258" spans="1:23" ht="11.25">
      <c r="A258" s="10"/>
      <c r="B258" s="184" t="s">
        <v>224</v>
      </c>
      <c r="C258" s="185">
        <v>43263</v>
      </c>
      <c r="D258" s="189">
        <v>2.5</v>
      </c>
      <c r="E258" s="186">
        <v>0</v>
      </c>
      <c r="F258" s="115">
        <f t="shared" si="7"/>
        <v>0</v>
      </c>
      <c r="G258" s="187">
        <v>0.1748</v>
      </c>
      <c r="H258" s="41">
        <v>0</v>
      </c>
      <c r="I258" s="41">
        <v>0</v>
      </c>
      <c r="J258" s="48" t="s">
        <v>217</v>
      </c>
      <c r="K258" s="188" t="s">
        <v>208</v>
      </c>
      <c r="N258" s="118"/>
      <c r="O258" s="26"/>
      <c r="P258" s="6"/>
      <c r="Q258" s="5"/>
      <c r="V258" s="6"/>
      <c r="W258" s="5"/>
    </row>
    <row r="259" spans="1:23" ht="11.25">
      <c r="A259" s="10"/>
      <c r="B259" s="184" t="s">
        <v>225</v>
      </c>
      <c r="C259" s="185">
        <v>132859</v>
      </c>
      <c r="D259" s="189">
        <v>2.5</v>
      </c>
      <c r="E259" s="186">
        <v>0</v>
      </c>
      <c r="F259" s="115">
        <f t="shared" si="7"/>
        <v>0</v>
      </c>
      <c r="G259" s="187">
        <v>0.3</v>
      </c>
      <c r="H259" s="41">
        <v>0</v>
      </c>
      <c r="I259" s="41">
        <v>0</v>
      </c>
      <c r="J259" s="48" t="s">
        <v>226</v>
      </c>
      <c r="K259" s="188" t="s">
        <v>208</v>
      </c>
      <c r="N259" s="118"/>
      <c r="O259" s="26"/>
      <c r="P259" s="6"/>
      <c r="Q259" s="5"/>
      <c r="V259" s="6"/>
      <c r="W259" s="5"/>
    </row>
    <row r="260" spans="1:23" ht="22.5">
      <c r="A260" s="10"/>
      <c r="B260" s="184" t="s">
        <v>227</v>
      </c>
      <c r="C260" s="185">
        <v>513754</v>
      </c>
      <c r="D260" s="189">
        <v>10</v>
      </c>
      <c r="E260" s="186">
        <v>0</v>
      </c>
      <c r="F260" s="115">
        <f t="shared" si="7"/>
        <v>0</v>
      </c>
      <c r="G260" s="187">
        <v>0.2155</v>
      </c>
      <c r="H260" s="190">
        <v>0</v>
      </c>
      <c r="I260" s="41">
        <v>0</v>
      </c>
      <c r="J260" s="48" t="s">
        <v>195</v>
      </c>
      <c r="K260" s="188" t="s">
        <v>208</v>
      </c>
      <c r="N260" s="118"/>
      <c r="O260" s="26"/>
      <c r="P260" s="6"/>
      <c r="Q260" s="5"/>
      <c r="V260" s="6"/>
      <c r="W260" s="5"/>
    </row>
    <row r="261" spans="1:23" ht="45">
      <c r="A261" s="10"/>
      <c r="B261" s="184" t="s">
        <v>228</v>
      </c>
      <c r="C261" s="185">
        <v>2011456</v>
      </c>
      <c r="D261" s="185">
        <v>10</v>
      </c>
      <c r="E261" s="186">
        <v>125.9783</v>
      </c>
      <c r="F261" s="115">
        <f t="shared" si="7"/>
        <v>253399807.4</v>
      </c>
      <c r="G261" s="187">
        <v>0.4899</v>
      </c>
      <c r="H261" s="41">
        <v>0.016307</v>
      </c>
      <c r="I261" s="41">
        <v>0.016419</v>
      </c>
      <c r="J261" s="48" t="s">
        <v>195</v>
      </c>
      <c r="K261" s="188" t="s">
        <v>202</v>
      </c>
      <c r="N261" s="118"/>
      <c r="O261" s="26"/>
      <c r="P261" s="6"/>
      <c r="Q261" s="5"/>
      <c r="V261" s="6"/>
      <c r="W261" s="5"/>
    </row>
    <row r="262" spans="1:23" ht="11.25">
      <c r="A262" s="10"/>
      <c r="B262" s="184" t="s">
        <v>229</v>
      </c>
      <c r="C262" s="185">
        <v>198860</v>
      </c>
      <c r="D262" s="189">
        <v>78.78</v>
      </c>
      <c r="E262" s="186">
        <v>0</v>
      </c>
      <c r="F262" s="115">
        <f t="shared" si="7"/>
        <v>0</v>
      </c>
      <c r="G262" s="187">
        <v>0.199</v>
      </c>
      <c r="H262" s="41">
        <v>0</v>
      </c>
      <c r="I262" s="41">
        <v>0</v>
      </c>
      <c r="J262" s="48" t="s">
        <v>230</v>
      </c>
      <c r="K262" s="188" t="s">
        <v>208</v>
      </c>
      <c r="N262" s="118"/>
      <c r="O262" s="26"/>
      <c r="P262" s="6"/>
      <c r="Q262" s="5"/>
      <c r="V262" s="6"/>
      <c r="W262" s="5"/>
    </row>
    <row r="263" spans="1:23" ht="45">
      <c r="A263" s="10"/>
      <c r="B263" s="184" t="s">
        <v>231</v>
      </c>
      <c r="C263" s="185">
        <v>6000000</v>
      </c>
      <c r="D263" s="185">
        <v>10</v>
      </c>
      <c r="E263" s="186">
        <v>4.3594</v>
      </c>
      <c r="F263" s="115">
        <f t="shared" si="7"/>
        <v>26156400</v>
      </c>
      <c r="G263" s="187">
        <v>1</v>
      </c>
      <c r="H263" s="41">
        <v>0.001683</v>
      </c>
      <c r="I263" s="41">
        <v>0.001695</v>
      </c>
      <c r="J263" s="48" t="s">
        <v>195</v>
      </c>
      <c r="K263" s="188" t="s">
        <v>138</v>
      </c>
      <c r="N263" s="118"/>
      <c r="O263" s="26"/>
      <c r="P263" s="6"/>
      <c r="Q263" s="5"/>
      <c r="V263" s="6"/>
      <c r="W263" s="5"/>
    </row>
    <row r="264" spans="1:23" ht="6.75" customHeight="1">
      <c r="A264" s="10"/>
      <c r="B264" s="184"/>
      <c r="C264" s="48"/>
      <c r="D264" s="48"/>
      <c r="E264" s="48"/>
      <c r="F264" s="191"/>
      <c r="G264" s="187"/>
      <c r="H264" s="192"/>
      <c r="I264" s="192"/>
      <c r="J264" s="48"/>
      <c r="K264" s="117"/>
      <c r="P264" s="6"/>
      <c r="Q264" s="5"/>
      <c r="V264" s="6"/>
      <c r="W264" s="5"/>
    </row>
    <row r="265" spans="1:61" ht="11.25">
      <c r="A265" s="123"/>
      <c r="B265" s="193" t="s">
        <v>134</v>
      </c>
      <c r="C265" s="194"/>
      <c r="D265" s="194"/>
      <c r="E265" s="194"/>
      <c r="F265" s="195">
        <f>SUM(F238:F264)</f>
        <v>14290399216.689999</v>
      </c>
      <c r="G265" s="196"/>
      <c r="H265" s="196">
        <f>SUM(H238:H264)</f>
        <v>0.919619</v>
      </c>
      <c r="I265" s="196">
        <f>SUM(I238:I264)</f>
        <v>0.9259459999999999</v>
      </c>
      <c r="J265" s="196"/>
      <c r="K265" s="197"/>
      <c r="L265" s="123"/>
      <c r="M265" s="86"/>
      <c r="N265" s="83"/>
      <c r="O265" s="86"/>
      <c r="P265" s="86"/>
      <c r="Q265" s="86"/>
      <c r="R265" s="87"/>
      <c r="S265" s="86"/>
      <c r="T265" s="86"/>
      <c r="U265" s="86"/>
      <c r="V265" s="86"/>
      <c r="W265" s="86"/>
      <c r="X265" s="87"/>
      <c r="Y265" s="86"/>
      <c r="Z265" s="86"/>
      <c r="AA265" s="86"/>
      <c r="AB265" s="86"/>
      <c r="AC265" s="86"/>
      <c r="AD265" s="86"/>
      <c r="AE265" s="86"/>
      <c r="AF265" s="86"/>
      <c r="AG265" s="86"/>
      <c r="AH265" s="86"/>
      <c r="AI265" s="86"/>
      <c r="AJ265" s="86"/>
      <c r="AK265" s="86"/>
      <c r="AL265" s="86"/>
      <c r="AM265" s="86"/>
      <c r="AN265" s="86"/>
      <c r="AO265" s="86"/>
      <c r="AP265" s="86"/>
      <c r="AQ265" s="86"/>
      <c r="AR265" s="86"/>
      <c r="AS265" s="86"/>
      <c r="AT265" s="86"/>
      <c r="AU265" s="86"/>
      <c r="AV265" s="86"/>
      <c r="AW265" s="86"/>
      <c r="AX265" s="86"/>
      <c r="AY265" s="86"/>
      <c r="AZ265" s="86"/>
      <c r="BA265" s="86"/>
      <c r="BB265" s="86"/>
      <c r="BC265" s="86"/>
      <c r="BD265" s="86"/>
      <c r="BE265" s="86"/>
      <c r="BF265" s="86"/>
      <c r="BG265" s="86"/>
      <c r="BH265" s="86"/>
      <c r="BI265" s="86"/>
    </row>
    <row r="266" spans="1:61" s="86" customFormat="1" ht="11.25">
      <c r="A266" s="1"/>
      <c r="B266" s="10"/>
      <c r="C266" s="5"/>
      <c r="D266" s="5"/>
      <c r="E266" s="5"/>
      <c r="G266" s="5"/>
      <c r="H266" s="5"/>
      <c r="I266" s="5"/>
      <c r="J266" s="5"/>
      <c r="K266" s="5"/>
      <c r="L266" s="5"/>
      <c r="M266" s="5"/>
      <c r="N266" s="74"/>
      <c r="O266" s="5"/>
      <c r="P266" s="5"/>
      <c r="Q266" s="6"/>
      <c r="R266" s="5"/>
      <c r="S266" s="5"/>
      <c r="T266" s="5"/>
      <c r="U266" s="5"/>
      <c r="V266" s="5"/>
      <c r="W266" s="6"/>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row>
    <row r="267" spans="2:9" ht="11.25">
      <c r="B267" s="123" t="s">
        <v>232</v>
      </c>
      <c r="F267" s="72"/>
      <c r="G267" s="72"/>
      <c r="H267" s="27"/>
      <c r="I267" s="27"/>
    </row>
    <row r="268" ht="11.25">
      <c r="B268" s="135" t="s">
        <v>143</v>
      </c>
    </row>
    <row r="270" spans="2:12" ht="11.25">
      <c r="B270" s="86" t="s">
        <v>233</v>
      </c>
      <c r="C270" s="123"/>
      <c r="D270" s="123"/>
      <c r="E270" s="123"/>
      <c r="F270" s="123"/>
      <c r="G270" s="123"/>
      <c r="H270" s="134"/>
      <c r="I270" s="134"/>
      <c r="J270" s="134"/>
      <c r="K270" s="134"/>
      <c r="L270" s="123"/>
    </row>
    <row r="271" spans="2:12" ht="11.25">
      <c r="B271" s="5"/>
      <c r="C271" s="123"/>
      <c r="D271" s="123"/>
      <c r="E271" s="123"/>
      <c r="F271" s="123"/>
      <c r="G271" s="123"/>
      <c r="H271" s="134"/>
      <c r="I271" s="134"/>
      <c r="J271" s="134"/>
      <c r="K271" s="134"/>
      <c r="L271" s="123"/>
    </row>
    <row r="272" spans="2:23" ht="33.75">
      <c r="B272" s="105" t="s">
        <v>113</v>
      </c>
      <c r="C272" s="105" t="s">
        <v>192</v>
      </c>
      <c r="D272" s="105" t="s">
        <v>117</v>
      </c>
      <c r="E272" s="105" t="s">
        <v>118</v>
      </c>
      <c r="F272" s="105" t="s">
        <v>119</v>
      </c>
      <c r="G272" s="105" t="s">
        <v>120</v>
      </c>
      <c r="H272" s="105" t="s">
        <v>121</v>
      </c>
      <c r="I272" s="105" t="s">
        <v>122</v>
      </c>
      <c r="M272" s="6"/>
      <c r="Q272" s="5"/>
      <c r="S272" s="6"/>
      <c r="W272" s="5"/>
    </row>
    <row r="273" spans="2:23" ht="11.25">
      <c r="B273" s="109" t="s">
        <v>234</v>
      </c>
      <c r="C273" s="185">
        <v>17912</v>
      </c>
      <c r="D273" s="110">
        <v>1</v>
      </c>
      <c r="E273" s="49">
        <v>0</v>
      </c>
      <c r="F273" s="198">
        <v>0</v>
      </c>
      <c r="G273" s="187">
        <v>0.199</v>
      </c>
      <c r="H273" s="41">
        <v>0</v>
      </c>
      <c r="I273" s="199">
        <v>0</v>
      </c>
      <c r="M273" s="6"/>
      <c r="Q273" s="5"/>
      <c r="S273" s="6"/>
      <c r="W273" s="5"/>
    </row>
    <row r="274" spans="2:12" ht="11.25">
      <c r="B274" s="123" t="s">
        <v>134</v>
      </c>
      <c r="C274" s="123"/>
      <c r="D274" s="123"/>
      <c r="E274" s="123"/>
      <c r="F274" s="134">
        <f>SUM(F273:F273)</f>
        <v>0</v>
      </c>
      <c r="G274" s="200"/>
      <c r="H274" s="126">
        <f>SUM(H273)</f>
        <v>0</v>
      </c>
      <c r="I274" s="126">
        <f>SUM(I273)</f>
        <v>0</v>
      </c>
      <c r="J274" s="126"/>
      <c r="K274" s="126"/>
      <c r="L274" s="123"/>
    </row>
    <row r="276" spans="2:13" ht="11.25">
      <c r="B276" s="86" t="s">
        <v>235</v>
      </c>
      <c r="C276" s="10"/>
      <c r="D276" s="10"/>
      <c r="E276" s="10"/>
      <c r="F276" s="10"/>
      <c r="G276" s="10"/>
      <c r="H276" s="10"/>
      <c r="I276" s="10"/>
      <c r="J276" s="10"/>
      <c r="K276" s="10"/>
      <c r="L276" s="10"/>
      <c r="M276" s="10"/>
    </row>
    <row r="277" spans="2:13" ht="11.25">
      <c r="B277" s="135" t="s">
        <v>143</v>
      </c>
      <c r="C277" s="10"/>
      <c r="D277" s="10"/>
      <c r="E277" s="10"/>
      <c r="F277" s="10"/>
      <c r="G277" s="10"/>
      <c r="H277" s="10"/>
      <c r="I277" s="10"/>
      <c r="J277" s="10"/>
      <c r="K277" s="10"/>
      <c r="L277" s="10"/>
      <c r="M277" s="10"/>
    </row>
    <row r="279" ht="11.25">
      <c r="B279" s="86" t="s">
        <v>236</v>
      </c>
    </row>
    <row r="280" ht="11.25">
      <c r="B280" s="135" t="s">
        <v>143</v>
      </c>
    </row>
    <row r="282" ht="11.25">
      <c r="B282" s="86" t="s">
        <v>237</v>
      </c>
    </row>
    <row r="284" spans="2:9" ht="11.25">
      <c r="B284" s="86" t="s">
        <v>238</v>
      </c>
      <c r="C284" s="201"/>
      <c r="D284" s="201"/>
      <c r="E284" s="201"/>
      <c r="F284" s="201"/>
      <c r="G284" s="201"/>
      <c r="H284" s="201"/>
      <c r="I284" s="201"/>
    </row>
    <row r="285" spans="2:9" ht="11.25">
      <c r="B285" s="135" t="s">
        <v>143</v>
      </c>
      <c r="C285" s="201"/>
      <c r="D285" s="201"/>
      <c r="E285" s="201"/>
      <c r="F285" s="201"/>
      <c r="G285" s="201"/>
      <c r="H285" s="201"/>
      <c r="I285" s="201"/>
    </row>
    <row r="286" spans="1:22" s="86" customFormat="1" ht="11.25">
      <c r="A286" s="202"/>
      <c r="B286" s="123"/>
      <c r="C286" s="5"/>
      <c r="D286" s="5"/>
      <c r="E286" s="5"/>
      <c r="F286" s="5"/>
      <c r="G286" s="5"/>
      <c r="H286" s="134"/>
      <c r="I286" s="126"/>
      <c r="P286" s="87"/>
      <c r="V286" s="87"/>
    </row>
    <row r="287" spans="2:22" s="86" customFormat="1" ht="12.75">
      <c r="B287" s="102" t="s">
        <v>239</v>
      </c>
      <c r="P287" s="87"/>
      <c r="V287" s="87"/>
    </row>
    <row r="288" spans="1:22" s="86" customFormat="1" ht="11.25">
      <c r="A288" s="202"/>
      <c r="P288" s="87"/>
      <c r="V288" s="87"/>
    </row>
    <row r="289" spans="1:22" s="86" customFormat="1" ht="11.25">
      <c r="A289" s="202"/>
      <c r="B289" s="86" t="s">
        <v>240</v>
      </c>
      <c r="P289" s="87"/>
      <c r="V289" s="87"/>
    </row>
    <row r="290" spans="1:61" s="86" customFormat="1" ht="11.25">
      <c r="A290" s="1"/>
      <c r="B290" s="10"/>
      <c r="C290" s="10"/>
      <c r="D290" s="10"/>
      <c r="E290" s="10"/>
      <c r="F290" s="10"/>
      <c r="G290" s="10"/>
      <c r="H290" s="10"/>
      <c r="I290" s="10"/>
      <c r="J290" s="10"/>
      <c r="K290" s="5"/>
      <c r="L290" s="10"/>
      <c r="M290" s="10"/>
      <c r="N290" s="5"/>
      <c r="O290" s="5"/>
      <c r="P290" s="5"/>
      <c r="Q290" s="6"/>
      <c r="R290" s="5"/>
      <c r="S290" s="5"/>
      <c r="T290" s="5"/>
      <c r="U290" s="5"/>
      <c r="V290" s="5"/>
      <c r="W290" s="6"/>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row>
    <row r="291" spans="2:13" ht="33.75">
      <c r="B291" s="105" t="s">
        <v>241</v>
      </c>
      <c r="C291" s="105" t="s">
        <v>242</v>
      </c>
      <c r="D291" s="105" t="s">
        <v>121</v>
      </c>
      <c r="E291" s="105" t="s">
        <v>122</v>
      </c>
      <c r="F291" s="182"/>
      <c r="G291" s="203"/>
      <c r="H291" s="10"/>
      <c r="I291" s="10"/>
      <c r="J291" s="10"/>
      <c r="L291" s="10"/>
      <c r="M291" s="10"/>
    </row>
    <row r="292" spans="2:13" ht="11.25">
      <c r="B292" s="109" t="s">
        <v>243</v>
      </c>
      <c r="C292" s="43">
        <v>78822601.73</v>
      </c>
      <c r="D292" s="41">
        <v>0.005072</v>
      </c>
      <c r="E292" s="199">
        <v>0.005107</v>
      </c>
      <c r="G292" s="204"/>
      <c r="H292" s="205"/>
      <c r="J292" s="10"/>
      <c r="L292" s="10"/>
      <c r="M292" s="10"/>
    </row>
    <row r="293" spans="2:13" ht="11.25">
      <c r="B293" s="109" t="s">
        <v>244</v>
      </c>
      <c r="C293" s="206">
        <v>0</v>
      </c>
      <c r="D293" s="41">
        <v>0</v>
      </c>
      <c r="E293" s="199">
        <v>0</v>
      </c>
      <c r="G293" s="204"/>
      <c r="H293" s="205"/>
      <c r="J293" s="10"/>
      <c r="L293" s="10"/>
      <c r="M293" s="10"/>
    </row>
    <row r="294" spans="2:13" ht="11.25">
      <c r="B294" s="109" t="s">
        <v>245</v>
      </c>
      <c r="C294" s="43">
        <v>50906.74</v>
      </c>
      <c r="D294" s="41">
        <v>3E-06</v>
      </c>
      <c r="E294" s="199">
        <v>3E-06</v>
      </c>
      <c r="F294" s="182"/>
      <c r="G294" s="182"/>
      <c r="H294" s="10"/>
      <c r="I294" s="10"/>
      <c r="J294" s="10"/>
      <c r="L294" s="10"/>
      <c r="M294" s="10"/>
    </row>
    <row r="295" spans="2:13" ht="11.25">
      <c r="B295" s="109" t="s">
        <v>246</v>
      </c>
      <c r="C295" s="43">
        <v>683.24</v>
      </c>
      <c r="D295" s="41">
        <v>0</v>
      </c>
      <c r="E295" s="199">
        <v>0</v>
      </c>
      <c r="F295" s="182"/>
      <c r="G295" s="182"/>
      <c r="H295" s="10"/>
      <c r="I295" s="10"/>
      <c r="J295" s="10"/>
      <c r="L295" s="10"/>
      <c r="M295" s="10"/>
    </row>
    <row r="296" spans="2:13" ht="11.25">
      <c r="B296" s="109" t="s">
        <v>247</v>
      </c>
      <c r="C296" s="43">
        <v>12271.42</v>
      </c>
      <c r="D296" s="41">
        <v>1E-06</v>
      </c>
      <c r="E296" s="199">
        <v>1E-06</v>
      </c>
      <c r="F296" s="182"/>
      <c r="G296" s="182"/>
      <c r="H296" s="10"/>
      <c r="I296" s="10"/>
      <c r="J296" s="10"/>
      <c r="L296" s="10"/>
      <c r="M296" s="10"/>
    </row>
    <row r="297" spans="2:13" ht="11.25">
      <c r="B297" s="109" t="s">
        <v>248</v>
      </c>
      <c r="C297" s="43">
        <v>949.71</v>
      </c>
      <c r="D297" s="41">
        <v>0</v>
      </c>
      <c r="E297" s="199">
        <v>0</v>
      </c>
      <c r="F297" s="182"/>
      <c r="G297" s="182"/>
      <c r="H297" s="10"/>
      <c r="I297" s="10"/>
      <c r="J297" s="10"/>
      <c r="L297" s="10"/>
      <c r="M297" s="10"/>
    </row>
    <row r="298" spans="2:13" ht="11.25">
      <c r="B298" s="109" t="s">
        <v>249</v>
      </c>
      <c r="C298" s="43">
        <v>819.11</v>
      </c>
      <c r="D298" s="41">
        <v>0</v>
      </c>
      <c r="E298" s="199">
        <v>0</v>
      </c>
      <c r="F298" s="182"/>
      <c r="G298" s="182"/>
      <c r="H298" s="10"/>
      <c r="I298" s="10"/>
      <c r="J298" s="10"/>
      <c r="L298" s="10"/>
      <c r="M298" s="10"/>
    </row>
    <row r="299" spans="2:13" ht="11.25">
      <c r="B299" s="109" t="s">
        <v>250</v>
      </c>
      <c r="C299" s="43">
        <v>416.16</v>
      </c>
      <c r="D299" s="41">
        <v>0</v>
      </c>
      <c r="E299" s="199">
        <v>0</v>
      </c>
      <c r="F299" s="182"/>
      <c r="G299" s="182"/>
      <c r="H299" s="10"/>
      <c r="I299" s="10"/>
      <c r="J299" s="10"/>
      <c r="L299" s="10"/>
      <c r="M299" s="10"/>
    </row>
    <row r="300" spans="2:13" ht="11.25">
      <c r="B300" s="123" t="s">
        <v>134</v>
      </c>
      <c r="C300" s="134">
        <f>SUM(C292:C299)</f>
        <v>78888648.10999998</v>
      </c>
      <c r="D300" s="126">
        <f>SUM(D292:D299)</f>
        <v>0.005076000000000001</v>
      </c>
      <c r="E300" s="126">
        <f>SUM(E292:E299)</f>
        <v>0.005111000000000001</v>
      </c>
      <c r="F300" s="182"/>
      <c r="G300" s="182"/>
      <c r="H300" s="10"/>
      <c r="I300" s="10"/>
      <c r="J300" s="10"/>
      <c r="L300" s="10"/>
      <c r="M300" s="10"/>
    </row>
    <row r="301" spans="2:13" ht="11.25">
      <c r="B301" s="207" t="s">
        <v>251</v>
      </c>
      <c r="C301" s="182"/>
      <c r="D301" s="182"/>
      <c r="E301" s="182"/>
      <c r="H301" s="10"/>
      <c r="I301" s="10"/>
      <c r="J301" s="10"/>
      <c r="L301" s="10"/>
      <c r="M301" s="10"/>
    </row>
    <row r="302" spans="2:13" ht="11.25">
      <c r="B302" s="207" t="s">
        <v>252</v>
      </c>
      <c r="C302" s="182"/>
      <c r="D302" s="182"/>
      <c r="E302" s="182"/>
      <c r="F302" s="182"/>
      <c r="G302" s="182"/>
      <c r="H302" s="10"/>
      <c r="I302" s="10"/>
      <c r="J302" s="10"/>
      <c r="L302" s="10"/>
      <c r="M302" s="10"/>
    </row>
    <row r="303" spans="2:13" ht="11.25">
      <c r="B303" s="207"/>
      <c r="C303" s="182"/>
      <c r="D303" s="182"/>
      <c r="E303" s="182"/>
      <c r="F303" s="182"/>
      <c r="G303" s="182"/>
      <c r="H303" s="10"/>
      <c r="I303" s="10"/>
      <c r="J303" s="10"/>
      <c r="L303" s="10"/>
      <c r="M303" s="10"/>
    </row>
    <row r="304" spans="2:13" ht="11.25">
      <c r="B304" s="86" t="s">
        <v>253</v>
      </c>
      <c r="C304" s="182"/>
      <c r="D304" s="182"/>
      <c r="E304" s="182"/>
      <c r="F304" s="182"/>
      <c r="G304" s="182"/>
      <c r="H304" s="10"/>
      <c r="I304" s="10"/>
      <c r="J304" s="10"/>
      <c r="L304" s="10"/>
      <c r="M304" s="10"/>
    </row>
    <row r="305" spans="2:13" ht="11.25">
      <c r="B305" s="182"/>
      <c r="C305" s="182"/>
      <c r="D305" s="182"/>
      <c r="E305" s="182"/>
      <c r="F305" s="182"/>
      <c r="G305" s="182"/>
      <c r="H305" s="10"/>
      <c r="I305" s="10"/>
      <c r="J305" s="10"/>
      <c r="L305" s="10"/>
      <c r="M305" s="10"/>
    </row>
    <row r="306" spans="2:13" ht="33.75">
      <c r="B306" s="105" t="s">
        <v>241</v>
      </c>
      <c r="C306" s="105" t="s">
        <v>14</v>
      </c>
      <c r="D306" s="105" t="s">
        <v>242</v>
      </c>
      <c r="E306" s="105" t="s">
        <v>254</v>
      </c>
      <c r="F306" s="105" t="s">
        <v>255</v>
      </c>
      <c r="G306" s="105" t="s">
        <v>121</v>
      </c>
      <c r="H306" s="105" t="s">
        <v>122</v>
      </c>
      <c r="I306" s="10"/>
      <c r="J306" s="10"/>
      <c r="L306" s="10"/>
      <c r="M306" s="10"/>
    </row>
    <row r="307" spans="2:13" ht="11.25">
      <c r="B307" s="109" t="s">
        <v>256</v>
      </c>
      <c r="C307" s="110" t="s">
        <v>257</v>
      </c>
      <c r="D307" s="208">
        <f>ROUND(F307/E307,2)</f>
        <v>1233.14</v>
      </c>
      <c r="E307" s="209">
        <v>4.949</v>
      </c>
      <c r="F307" s="43">
        <v>6102.81</v>
      </c>
      <c r="G307" s="41">
        <v>0</v>
      </c>
      <c r="H307" s="199">
        <v>0</v>
      </c>
      <c r="I307" s="10"/>
      <c r="J307" s="10"/>
      <c r="L307" s="10"/>
      <c r="M307" s="10"/>
    </row>
    <row r="308" spans="2:13" ht="11.25">
      <c r="B308" s="109" t="s">
        <v>256</v>
      </c>
      <c r="C308" s="110" t="s">
        <v>258</v>
      </c>
      <c r="D308" s="208">
        <f>ROUND(F308/E308,2)</f>
        <v>314.96</v>
      </c>
      <c r="E308" s="209">
        <v>5.6367</v>
      </c>
      <c r="F308" s="43">
        <v>1775.34</v>
      </c>
      <c r="G308" s="41">
        <v>0</v>
      </c>
      <c r="H308" s="199">
        <v>0</v>
      </c>
      <c r="I308" s="10"/>
      <c r="J308" s="10"/>
      <c r="L308" s="10"/>
      <c r="M308" s="10"/>
    </row>
    <row r="309" spans="2:13" ht="11.25">
      <c r="B309" s="109" t="s">
        <v>256</v>
      </c>
      <c r="C309" s="110" t="s">
        <v>259</v>
      </c>
      <c r="D309" s="208">
        <f>ROUND(F309/E309,2)</f>
        <v>165.61</v>
      </c>
      <c r="E309" s="209">
        <v>5.0469</v>
      </c>
      <c r="F309" s="43">
        <v>835.82</v>
      </c>
      <c r="G309" s="41">
        <v>0</v>
      </c>
      <c r="H309" s="199">
        <v>0</v>
      </c>
      <c r="I309" s="10"/>
      <c r="J309" s="10"/>
      <c r="L309" s="10"/>
      <c r="M309" s="10"/>
    </row>
    <row r="310" spans="2:13" ht="11.25">
      <c r="B310" s="123" t="s">
        <v>134</v>
      </c>
      <c r="C310" s="182"/>
      <c r="D310" s="182"/>
      <c r="E310" s="182"/>
      <c r="F310" s="134">
        <f>SUM(F307:F309)</f>
        <v>8713.970000000001</v>
      </c>
      <c r="G310" s="126">
        <f>SUM(G307:G309)</f>
        <v>0</v>
      </c>
      <c r="H310" s="126">
        <f>SUM(H307:H309)</f>
        <v>0</v>
      </c>
      <c r="I310" s="205"/>
      <c r="J310" s="10"/>
      <c r="L310" s="10"/>
      <c r="M310" s="10"/>
    </row>
    <row r="311" spans="3:13" ht="11.25">
      <c r="C311" s="10"/>
      <c r="D311" s="10"/>
      <c r="E311" s="10"/>
      <c r="F311" s="10"/>
      <c r="G311" s="10"/>
      <c r="H311" s="10"/>
      <c r="I311" s="10"/>
      <c r="J311" s="10"/>
      <c r="L311" s="10"/>
      <c r="M311" s="10"/>
    </row>
    <row r="312" spans="1:13" ht="12.75">
      <c r="A312" s="5"/>
      <c r="B312" s="102" t="s">
        <v>260</v>
      </c>
      <c r="C312" s="10"/>
      <c r="D312" s="10"/>
      <c r="E312" s="10"/>
      <c r="F312" s="10"/>
      <c r="G312" s="10"/>
      <c r="H312" s="10"/>
      <c r="I312" s="10"/>
      <c r="J312" s="10"/>
      <c r="L312" s="10"/>
      <c r="M312" s="10"/>
    </row>
    <row r="313" spans="1:13" ht="12.75">
      <c r="A313" s="5"/>
      <c r="B313" s="210"/>
      <c r="C313" s="10"/>
      <c r="D313" s="10"/>
      <c r="E313" s="10"/>
      <c r="F313" s="10"/>
      <c r="G313" s="10"/>
      <c r="H313" s="10"/>
      <c r="I313" s="10"/>
      <c r="J313" s="10"/>
      <c r="L313" s="10"/>
      <c r="M313" s="10"/>
    </row>
    <row r="314" spans="2:13" ht="11.25">
      <c r="B314" s="86" t="s">
        <v>261</v>
      </c>
      <c r="C314" s="10"/>
      <c r="D314" s="10"/>
      <c r="E314" s="10"/>
      <c r="F314" s="10"/>
      <c r="G314" s="10"/>
      <c r="H314" s="10"/>
      <c r="I314" s="10"/>
      <c r="J314" s="10"/>
      <c r="L314" s="10"/>
      <c r="M314" s="10"/>
    </row>
    <row r="315" spans="1:17" s="62" customFormat="1" ht="33.75">
      <c r="A315" s="106"/>
      <c r="B315" s="105" t="s">
        <v>241</v>
      </c>
      <c r="C315" s="105" t="s">
        <v>262</v>
      </c>
      <c r="D315" s="105" t="s">
        <v>153</v>
      </c>
      <c r="E315" s="105" t="s">
        <v>263</v>
      </c>
      <c r="F315" s="105" t="s">
        <v>264</v>
      </c>
      <c r="G315" s="105" t="s">
        <v>156</v>
      </c>
      <c r="H315" s="105" t="s">
        <v>265</v>
      </c>
      <c r="I315" s="105" t="s">
        <v>121</v>
      </c>
      <c r="J315" s="105" t="s">
        <v>122</v>
      </c>
      <c r="K315" s="105" t="s">
        <v>123</v>
      </c>
      <c r="L315" s="106"/>
      <c r="N315" s="211"/>
      <c r="O315" s="106"/>
      <c r="P315" s="212"/>
      <c r="Q315" s="106"/>
    </row>
    <row r="316" spans="1:17" s="62" customFormat="1" ht="15" customHeight="1">
      <c r="A316" s="213"/>
      <c r="B316" s="154" t="s">
        <v>247</v>
      </c>
      <c r="C316" s="214">
        <v>44832</v>
      </c>
      <c r="D316" s="214">
        <v>44839</v>
      </c>
      <c r="E316" s="215">
        <v>17200000</v>
      </c>
      <c r="F316" s="215">
        <v>2833.23</v>
      </c>
      <c r="G316" s="215">
        <v>8499.67</v>
      </c>
      <c r="H316" s="215">
        <v>17208499.67</v>
      </c>
      <c r="I316" s="146">
        <v>0.001107</v>
      </c>
      <c r="J316" s="216">
        <v>0.001115</v>
      </c>
      <c r="K316" s="217" t="s">
        <v>266</v>
      </c>
      <c r="L316" s="172"/>
      <c r="N316" s="120"/>
      <c r="O316" s="218"/>
      <c r="P316" s="219"/>
      <c r="Q316" s="120"/>
    </row>
    <row r="317" spans="1:17" s="62" customFormat="1" ht="15" customHeight="1">
      <c r="A317" s="213"/>
      <c r="B317" s="154" t="s">
        <v>245</v>
      </c>
      <c r="C317" s="214">
        <v>44833</v>
      </c>
      <c r="D317" s="214">
        <v>44840</v>
      </c>
      <c r="E317" s="215">
        <v>18100000</v>
      </c>
      <c r="F317" s="215">
        <v>3418.89</v>
      </c>
      <c r="G317" s="215">
        <v>6837.78</v>
      </c>
      <c r="H317" s="215">
        <v>18106837.78</v>
      </c>
      <c r="I317" s="146">
        <v>0.001165</v>
      </c>
      <c r="J317" s="216">
        <v>0.001173</v>
      </c>
      <c r="K317" s="217"/>
      <c r="L317" s="172"/>
      <c r="N317" s="120"/>
      <c r="O317" s="218"/>
      <c r="P317" s="219"/>
      <c r="Q317" s="120"/>
    </row>
    <row r="318" spans="1:17" s="62" customFormat="1" ht="15" customHeight="1">
      <c r="A318" s="213"/>
      <c r="B318" s="154" t="s">
        <v>246</v>
      </c>
      <c r="C318" s="214">
        <v>44833</v>
      </c>
      <c r="D318" s="214">
        <v>44839</v>
      </c>
      <c r="E318" s="215">
        <v>54100000</v>
      </c>
      <c r="F318" s="215">
        <v>9242.09</v>
      </c>
      <c r="G318" s="215">
        <v>18484.17</v>
      </c>
      <c r="H318" s="215">
        <v>54118484.17</v>
      </c>
      <c r="I318" s="146">
        <v>0.003483</v>
      </c>
      <c r="J318" s="216">
        <v>0.003507</v>
      </c>
      <c r="K318" s="217"/>
      <c r="L318" s="172"/>
      <c r="N318" s="120"/>
      <c r="O318" s="218"/>
      <c r="P318" s="219"/>
      <c r="Q318" s="120"/>
    </row>
    <row r="319" spans="1:17" s="62" customFormat="1" ht="15" customHeight="1">
      <c r="A319" s="213"/>
      <c r="B319" s="154" t="s">
        <v>249</v>
      </c>
      <c r="C319" s="214">
        <v>44834</v>
      </c>
      <c r="D319" s="214">
        <v>44841</v>
      </c>
      <c r="E319" s="215">
        <v>59900000</v>
      </c>
      <c r="F319" s="215">
        <v>10482.5</v>
      </c>
      <c r="G319" s="215">
        <v>10482.5</v>
      </c>
      <c r="H319" s="215">
        <v>59910482.5</v>
      </c>
      <c r="I319" s="146">
        <v>0.003855</v>
      </c>
      <c r="J319" s="216">
        <v>0.003882</v>
      </c>
      <c r="K319" s="217"/>
      <c r="L319" s="172"/>
      <c r="N319" s="120"/>
      <c r="O319" s="218"/>
      <c r="P319" s="219"/>
      <c r="Q319" s="120"/>
    </row>
    <row r="320" spans="1:17" s="62" customFormat="1" ht="15" customHeight="1">
      <c r="A320" s="213"/>
      <c r="B320" s="154" t="s">
        <v>256</v>
      </c>
      <c r="C320" s="214">
        <v>44834</v>
      </c>
      <c r="D320" s="214">
        <v>44837</v>
      </c>
      <c r="E320" s="215">
        <v>59900000</v>
      </c>
      <c r="F320" s="215">
        <v>8985</v>
      </c>
      <c r="G320" s="215">
        <v>8985</v>
      </c>
      <c r="H320" s="215">
        <v>59908985</v>
      </c>
      <c r="I320" s="146">
        <v>0.003855</v>
      </c>
      <c r="J320" s="216">
        <v>0.003882</v>
      </c>
      <c r="K320" s="217"/>
      <c r="L320" s="172"/>
      <c r="N320" s="120"/>
      <c r="O320" s="218"/>
      <c r="P320" s="219"/>
      <c r="Q320" s="120"/>
    </row>
    <row r="321" spans="1:17" s="62" customFormat="1" ht="15" customHeight="1">
      <c r="A321" s="213"/>
      <c r="B321" s="154" t="s">
        <v>245</v>
      </c>
      <c r="C321" s="214">
        <v>44834</v>
      </c>
      <c r="D321" s="214">
        <v>44848</v>
      </c>
      <c r="E321" s="215">
        <v>59900000</v>
      </c>
      <c r="F321" s="215">
        <v>11647.22</v>
      </c>
      <c r="G321" s="215">
        <v>11647.22</v>
      </c>
      <c r="H321" s="215">
        <v>59911647.22</v>
      </c>
      <c r="I321" s="146">
        <v>0.003855</v>
      </c>
      <c r="J321" s="216">
        <v>0.003882</v>
      </c>
      <c r="K321" s="217"/>
      <c r="L321" s="172"/>
      <c r="N321" s="120"/>
      <c r="O321" s="218"/>
      <c r="P321" s="219"/>
      <c r="Q321" s="120"/>
    </row>
    <row r="322" spans="1:17" s="62" customFormat="1" ht="15" customHeight="1">
      <c r="A322" s="213"/>
      <c r="B322" s="154" t="s">
        <v>256</v>
      </c>
      <c r="C322" s="214">
        <v>44834</v>
      </c>
      <c r="D322" s="214">
        <v>44837</v>
      </c>
      <c r="E322" s="215">
        <v>10298362.05</v>
      </c>
      <c r="F322" s="215">
        <v>1619.13</v>
      </c>
      <c r="G322" s="215">
        <v>1619.13</v>
      </c>
      <c r="H322" s="215">
        <v>10299981.18</v>
      </c>
      <c r="I322" s="146">
        <v>0.000663</v>
      </c>
      <c r="J322" s="216">
        <v>0.000667</v>
      </c>
      <c r="K322" s="220"/>
      <c r="L322" s="172"/>
      <c r="N322" s="120"/>
      <c r="O322" s="218"/>
      <c r="P322" s="219"/>
      <c r="Q322" s="120"/>
    </row>
    <row r="323" spans="1:17" s="139" customFormat="1" ht="11.25">
      <c r="A323" s="221"/>
      <c r="B323" s="162" t="s">
        <v>134</v>
      </c>
      <c r="C323" s="163"/>
      <c r="D323" s="222"/>
      <c r="E323" s="223">
        <f>SUM(E316:E322)</f>
        <v>279398362.05</v>
      </c>
      <c r="F323" s="224"/>
      <c r="G323" s="223">
        <f>SUM(G316:G322)</f>
        <v>66555.47</v>
      </c>
      <c r="H323" s="223">
        <f>SUM(H316:H322)</f>
        <v>279464917.52000004</v>
      </c>
      <c r="I323" s="225">
        <f>SUM(I316:I322)</f>
        <v>0.017983000000000002</v>
      </c>
      <c r="J323" s="225">
        <f>SUM(J316:J322)</f>
        <v>0.018108</v>
      </c>
      <c r="K323" s="226"/>
      <c r="L323" s="221"/>
      <c r="N323" s="221"/>
      <c r="O323" s="227"/>
      <c r="P323" s="228"/>
      <c r="Q323" s="221"/>
    </row>
    <row r="324" spans="3:12" ht="11.25">
      <c r="C324" s="10"/>
      <c r="D324" s="10"/>
      <c r="E324" s="10"/>
      <c r="F324" s="10"/>
      <c r="G324" s="10"/>
      <c r="H324" s="10"/>
      <c r="I324" s="10"/>
      <c r="L324" s="205"/>
    </row>
    <row r="325" spans="3:13" ht="11.25">
      <c r="C325" s="10"/>
      <c r="D325" s="10"/>
      <c r="E325" s="10"/>
      <c r="F325" s="10"/>
      <c r="G325" s="10"/>
      <c r="H325" s="10"/>
      <c r="I325" s="10"/>
      <c r="J325" s="10"/>
      <c r="L325" s="10"/>
      <c r="M325" s="10"/>
    </row>
    <row r="326" spans="1:13" ht="12.75">
      <c r="A326" s="5"/>
      <c r="B326" s="102" t="s">
        <v>267</v>
      </c>
      <c r="C326" s="10"/>
      <c r="D326" s="10"/>
      <c r="E326" s="204"/>
      <c r="F326" s="204"/>
      <c r="G326" s="204"/>
      <c r="H326" s="204"/>
      <c r="I326" s="229"/>
      <c r="J326" s="229"/>
      <c r="L326" s="10"/>
      <c r="M326" s="10"/>
    </row>
    <row r="327" spans="3:13" ht="11.25">
      <c r="C327" s="10"/>
      <c r="D327" s="10"/>
      <c r="E327" s="10"/>
      <c r="F327" s="10"/>
      <c r="G327" s="10"/>
      <c r="H327" s="10"/>
      <c r="I327" s="10"/>
      <c r="J327" s="10"/>
      <c r="L327" s="10"/>
      <c r="M327" s="10"/>
    </row>
    <row r="328" spans="2:13" ht="11.25">
      <c r="B328" s="86" t="s">
        <v>268</v>
      </c>
      <c r="M328" s="10"/>
    </row>
    <row r="329" spans="2:13" ht="11.25">
      <c r="B329" s="135" t="s">
        <v>143</v>
      </c>
      <c r="M329" s="10"/>
    </row>
    <row r="330" spans="2:13" ht="11.25">
      <c r="B330" s="181"/>
      <c r="M330" s="10"/>
    </row>
    <row r="331" spans="2:13" ht="11.25">
      <c r="B331" s="86" t="s">
        <v>269</v>
      </c>
      <c r="M331" s="10"/>
    </row>
    <row r="332" spans="2:13" ht="11.25">
      <c r="B332" s="135" t="s">
        <v>143</v>
      </c>
      <c r="M332" s="10"/>
    </row>
    <row r="333" spans="2:13" ht="11.25">
      <c r="B333" s="135"/>
      <c r="M333" s="10"/>
    </row>
    <row r="334" spans="2:13" ht="11.25">
      <c r="B334" s="86" t="s">
        <v>270</v>
      </c>
      <c r="M334" s="10"/>
    </row>
    <row r="335" spans="2:13" ht="11.25">
      <c r="B335" s="135" t="s">
        <v>143</v>
      </c>
      <c r="M335" s="10"/>
    </row>
    <row r="336" spans="3:13" ht="11.25">
      <c r="C336" s="10"/>
      <c r="D336" s="10"/>
      <c r="E336" s="10"/>
      <c r="F336" s="10"/>
      <c r="G336" s="10"/>
      <c r="H336" s="10"/>
      <c r="I336" s="10"/>
      <c r="J336" s="10"/>
      <c r="L336" s="10"/>
      <c r="M336" s="10"/>
    </row>
    <row r="337" spans="1:2" ht="12.75">
      <c r="A337" s="5"/>
      <c r="B337" s="102" t="s">
        <v>271</v>
      </c>
    </row>
    <row r="339" ht="11.25">
      <c r="B339" s="86" t="s">
        <v>272</v>
      </c>
    </row>
    <row r="340" ht="11.25">
      <c r="B340" s="135" t="s">
        <v>143</v>
      </c>
    </row>
    <row r="341" ht="11.25">
      <c r="B341" s="123"/>
    </row>
    <row r="342" ht="11.25">
      <c r="B342" s="86" t="s">
        <v>273</v>
      </c>
    </row>
    <row r="343" ht="11.25">
      <c r="B343" s="135" t="s">
        <v>143</v>
      </c>
    </row>
    <row r="344" ht="11.25">
      <c r="B344" s="230"/>
    </row>
    <row r="345" ht="11.25">
      <c r="B345" s="86" t="s">
        <v>274</v>
      </c>
    </row>
    <row r="346" ht="11.25">
      <c r="B346" s="135" t="s">
        <v>143</v>
      </c>
    </row>
    <row r="347" ht="11.25">
      <c r="B347" s="230"/>
    </row>
    <row r="348" spans="2:3" ht="11.25">
      <c r="B348" s="86" t="s">
        <v>275</v>
      </c>
      <c r="C348" s="6"/>
    </row>
    <row r="349" spans="2:3" ht="11.25">
      <c r="B349" s="135" t="s">
        <v>143</v>
      </c>
      <c r="C349" s="231" t="s">
        <v>276</v>
      </c>
    </row>
    <row r="351" spans="1:2" ht="12.75">
      <c r="A351" s="5"/>
      <c r="B351" s="102" t="s">
        <v>277</v>
      </c>
    </row>
    <row r="352" ht="11.25">
      <c r="B352" s="135" t="s">
        <v>143</v>
      </c>
    </row>
    <row r="353" ht="11.25">
      <c r="B353" s="135"/>
    </row>
    <row r="354" ht="11.25" hidden="1" outlineLevel="1">
      <c r="B354" s="232" t="s">
        <v>278</v>
      </c>
    </row>
    <row r="355" spans="2:23" ht="22.5" hidden="1" outlineLevel="1">
      <c r="B355" s="105" t="s">
        <v>279</v>
      </c>
      <c r="C355" s="105" t="s">
        <v>280</v>
      </c>
      <c r="D355" s="105" t="s">
        <v>151</v>
      </c>
      <c r="E355" s="105" t="s">
        <v>153</v>
      </c>
      <c r="F355" s="105" t="s">
        <v>263</v>
      </c>
      <c r="G355" s="105" t="s">
        <v>281</v>
      </c>
      <c r="H355" s="105" t="s">
        <v>156</v>
      </c>
      <c r="I355" s="105" t="s">
        <v>159</v>
      </c>
      <c r="J355" s="105" t="s">
        <v>282</v>
      </c>
      <c r="K355" s="105" t="s">
        <v>121</v>
      </c>
      <c r="L355" s="105" t="s">
        <v>122</v>
      </c>
      <c r="M355" s="105" t="s">
        <v>123</v>
      </c>
      <c r="O355" s="139" t="s">
        <v>161</v>
      </c>
      <c r="Q355" s="5"/>
      <c r="U355" s="6"/>
      <c r="W355" s="5"/>
    </row>
    <row r="356" spans="2:23" ht="18" customHeight="1" hidden="1" outlineLevel="1">
      <c r="B356" s="233"/>
      <c r="C356" s="185"/>
      <c r="D356" s="111"/>
      <c r="E356" s="111"/>
      <c r="F356" s="191"/>
      <c r="G356" s="191"/>
      <c r="H356" s="191"/>
      <c r="I356" s="49">
        <f>SUM(F356,H356)</f>
        <v>0</v>
      </c>
      <c r="J356" s="117"/>
      <c r="K356" s="234">
        <v>0</v>
      </c>
      <c r="L356" s="234">
        <v>0</v>
      </c>
      <c r="M356" s="235" t="s">
        <v>283</v>
      </c>
      <c r="O356" s="150" t="str">
        <f>IF((E357-$C$7)&gt;90,"LT","ST")</f>
        <v>ST</v>
      </c>
      <c r="Q356" s="5"/>
      <c r="U356" s="6"/>
      <c r="W356" s="5"/>
    </row>
    <row r="357" spans="2:23" ht="15" customHeight="1" hidden="1" outlineLevel="1">
      <c r="B357" s="184"/>
      <c r="C357" s="185"/>
      <c r="D357" s="111"/>
      <c r="E357" s="111"/>
      <c r="F357" s="191"/>
      <c r="G357" s="191"/>
      <c r="H357" s="191"/>
      <c r="I357" s="49">
        <f>SUM(F357,H357)</f>
        <v>0</v>
      </c>
      <c r="J357" s="117"/>
      <c r="K357" s="234">
        <v>0</v>
      </c>
      <c r="L357" s="234">
        <v>0</v>
      </c>
      <c r="M357" s="236"/>
      <c r="O357" s="150" t="str">
        <f>IF((E358-$C$7)&gt;90,"LT","ST")</f>
        <v>ST</v>
      </c>
      <c r="Q357" s="5"/>
      <c r="U357" s="6"/>
      <c r="W357" s="5"/>
    </row>
    <row r="358" spans="2:14" ht="11.25" hidden="1" outlineLevel="1">
      <c r="B358" s="123" t="s">
        <v>134</v>
      </c>
      <c r="C358" s="123"/>
      <c r="D358" s="123"/>
      <c r="E358" s="86"/>
      <c r="F358" s="123"/>
      <c r="G358" s="123"/>
      <c r="H358" s="123"/>
      <c r="I358" s="134">
        <f>SUM(I356:I357)</f>
        <v>0</v>
      </c>
      <c r="J358" s="126"/>
      <c r="K358" s="126">
        <f>SUM(K356:K357)</f>
        <v>0</v>
      </c>
      <c r="L358" s="126">
        <f>SUM(L356:L357)</f>
        <v>0</v>
      </c>
      <c r="M358" s="126"/>
      <c r="N358" s="237">
        <v>0</v>
      </c>
    </row>
    <row r="359" spans="9:12" ht="11.25" collapsed="1">
      <c r="I359" s="74"/>
      <c r="J359" s="74"/>
      <c r="K359" s="27"/>
      <c r="L359" s="27"/>
    </row>
    <row r="360" spans="1:2" ht="12.75">
      <c r="A360" s="5"/>
      <c r="B360" s="102" t="s">
        <v>284</v>
      </c>
    </row>
    <row r="362" ht="11.25">
      <c r="B362" s="86" t="s">
        <v>285</v>
      </c>
    </row>
    <row r="363" ht="11.25">
      <c r="B363" s="135" t="s">
        <v>143</v>
      </c>
    </row>
    <row r="364" ht="11.25">
      <c r="B364" s="181"/>
    </row>
    <row r="365" ht="11.25">
      <c r="B365" s="86" t="s">
        <v>286</v>
      </c>
    </row>
    <row r="366" ht="11.25">
      <c r="B366" s="135" t="s">
        <v>143</v>
      </c>
    </row>
    <row r="367" ht="11.25">
      <c r="B367" s="238"/>
    </row>
    <row r="368" ht="11.25">
      <c r="B368" s="86" t="s">
        <v>287</v>
      </c>
    </row>
    <row r="369" ht="11.25">
      <c r="B369" s="135" t="s">
        <v>143</v>
      </c>
    </row>
    <row r="370" ht="11.25">
      <c r="B370" s="239"/>
    </row>
    <row r="371" ht="11.25">
      <c r="B371" s="86" t="s">
        <v>288</v>
      </c>
    </row>
    <row r="372" ht="11.25">
      <c r="B372" s="135" t="s">
        <v>143</v>
      </c>
    </row>
    <row r="373" ht="11.25">
      <c r="B373" s="230"/>
    </row>
    <row r="374" spans="1:8" ht="12.75">
      <c r="A374" s="5"/>
      <c r="B374" s="102" t="s">
        <v>289</v>
      </c>
      <c r="C374" s="103"/>
      <c r="D374" s="103"/>
      <c r="E374" s="103"/>
      <c r="F374" s="103"/>
      <c r="G374" s="201"/>
      <c r="H374" s="201"/>
    </row>
    <row r="375" spans="2:8" ht="11.25">
      <c r="B375" s="240"/>
      <c r="C375" s="240"/>
      <c r="D375" s="240"/>
      <c r="E375" s="240"/>
      <c r="F375" s="240"/>
      <c r="G375" s="240"/>
      <c r="H375" s="240"/>
    </row>
    <row r="376" ht="11.25">
      <c r="B376" s="86" t="s">
        <v>290</v>
      </c>
    </row>
    <row r="377" ht="11.25">
      <c r="B377" s="135" t="s">
        <v>143</v>
      </c>
    </row>
    <row r="378" spans="2:25" ht="33.75" hidden="1" outlineLevel="1">
      <c r="B378" s="105" t="s">
        <v>113</v>
      </c>
      <c r="C378" s="105" t="s">
        <v>291</v>
      </c>
      <c r="D378" s="105" t="s">
        <v>292</v>
      </c>
      <c r="E378" s="105" t="s">
        <v>293</v>
      </c>
      <c r="F378" s="105" t="s">
        <v>294</v>
      </c>
      <c r="G378" s="105" t="s">
        <v>295</v>
      </c>
      <c r="H378" s="105" t="s">
        <v>121</v>
      </c>
      <c r="I378" s="105" t="s">
        <v>122</v>
      </c>
      <c r="Q378" s="5"/>
      <c r="S378" s="6"/>
      <c r="W378" s="5"/>
      <c r="Y378" s="6"/>
    </row>
    <row r="379" spans="2:25" ht="11.25" hidden="1" outlineLevel="1">
      <c r="B379" s="184"/>
      <c r="C379" s="48"/>
      <c r="D379" s="111"/>
      <c r="E379" s="241"/>
      <c r="F379" s="242"/>
      <c r="G379" s="242"/>
      <c r="H379" s="243"/>
      <c r="I379" s="190"/>
      <c r="Q379" s="5"/>
      <c r="S379" s="6"/>
      <c r="W379" s="5"/>
      <c r="Y379" s="6"/>
    </row>
    <row r="380" spans="2:25" ht="11.25" hidden="1" outlineLevel="1">
      <c r="B380" s="184"/>
      <c r="C380" s="48"/>
      <c r="D380" s="111"/>
      <c r="E380" s="241"/>
      <c r="F380" s="242"/>
      <c r="G380" s="242"/>
      <c r="H380" s="243"/>
      <c r="I380" s="190"/>
      <c r="Q380" s="5"/>
      <c r="S380" s="6"/>
      <c r="W380" s="5"/>
      <c r="Y380" s="6"/>
    </row>
    <row r="381" spans="2:25" ht="11.25" hidden="1" outlineLevel="1">
      <c r="B381" s="123" t="s">
        <v>134</v>
      </c>
      <c r="C381" s="180"/>
      <c r="D381" s="180"/>
      <c r="E381" s="244"/>
      <c r="F381" s="124">
        <f>SUM(F379:F380)</f>
        <v>0</v>
      </c>
      <c r="G381" s="124">
        <f>SUM(G379:G380)</f>
        <v>0</v>
      </c>
      <c r="H381" s="126">
        <f>SUM(H379:H380)</f>
        <v>0</v>
      </c>
      <c r="I381" s="126">
        <f>SUM(I379:I380)</f>
        <v>0</v>
      </c>
      <c r="Q381" s="5"/>
      <c r="S381" s="6"/>
      <c r="W381" s="5"/>
      <c r="Y381" s="6"/>
    </row>
    <row r="382" spans="2:10" ht="11.25" collapsed="1">
      <c r="B382" s="5"/>
      <c r="J382" s="26"/>
    </row>
    <row r="383" spans="2:7" ht="11.25">
      <c r="B383" s="86" t="s">
        <v>296</v>
      </c>
      <c r="G383" s="245"/>
    </row>
    <row r="384" spans="2:7" ht="11.25">
      <c r="B384" s="135" t="s">
        <v>143</v>
      </c>
      <c r="G384" s="74"/>
    </row>
    <row r="385" ht="11.25">
      <c r="B385" s="181"/>
    </row>
    <row r="386" ht="11.25">
      <c r="B386" s="86" t="s">
        <v>297</v>
      </c>
    </row>
    <row r="387" ht="11.25">
      <c r="B387" s="135" t="s">
        <v>143</v>
      </c>
    </row>
    <row r="388" spans="2:8" ht="11.25">
      <c r="B388" s="180"/>
      <c r="C388" s="180"/>
      <c r="D388" s="180"/>
      <c r="E388" s="246"/>
      <c r="F388" s="246"/>
      <c r="G388" s="244"/>
      <c r="H388" s="244"/>
    </row>
    <row r="389" ht="11.25">
      <c r="B389" s="86" t="s">
        <v>298</v>
      </c>
    </row>
    <row r="390" ht="11.25">
      <c r="B390" s="135" t="s">
        <v>143</v>
      </c>
    </row>
    <row r="391" spans="2:8" ht="11.25">
      <c r="B391" s="180"/>
      <c r="C391" s="180"/>
      <c r="D391" s="180"/>
      <c r="E391" s="246"/>
      <c r="F391" s="246"/>
      <c r="G391" s="244"/>
      <c r="H391" s="244"/>
    </row>
    <row r="392" ht="11.25">
      <c r="B392" s="86" t="s">
        <v>299</v>
      </c>
    </row>
    <row r="393" ht="11.25">
      <c r="B393" s="135"/>
    </row>
    <row r="394" spans="2:25" ht="33.75" outlineLevel="1">
      <c r="B394" s="105" t="s">
        <v>113</v>
      </c>
      <c r="C394" s="105" t="s">
        <v>300</v>
      </c>
      <c r="D394" s="105" t="s">
        <v>292</v>
      </c>
      <c r="E394" s="105" t="s">
        <v>301</v>
      </c>
      <c r="F394" s="105" t="s">
        <v>302</v>
      </c>
      <c r="G394" s="105" t="s">
        <v>124</v>
      </c>
      <c r="H394" s="105" t="s">
        <v>121</v>
      </c>
      <c r="I394" s="105" t="s">
        <v>122</v>
      </c>
      <c r="Q394" s="5"/>
      <c r="S394" s="6"/>
      <c r="W394" s="5"/>
      <c r="Y394" s="6"/>
    </row>
    <row r="395" spans="2:25" ht="11.25" outlineLevel="1">
      <c r="B395" s="233" t="s">
        <v>303</v>
      </c>
      <c r="C395" s="247" t="s">
        <v>304</v>
      </c>
      <c r="D395" s="111">
        <v>44747</v>
      </c>
      <c r="E395" s="241">
        <v>1688548078</v>
      </c>
      <c r="F395" s="242">
        <v>0</v>
      </c>
      <c r="G395" s="242">
        <v>0</v>
      </c>
      <c r="H395" s="248">
        <v>0</v>
      </c>
      <c r="I395" s="190">
        <v>0</v>
      </c>
      <c r="Q395" s="5"/>
      <c r="S395" s="6"/>
      <c r="W395" s="5"/>
      <c r="Y395" s="6"/>
    </row>
    <row r="396" spans="2:25" ht="11.25" outlineLevel="1">
      <c r="B396" s="123" t="s">
        <v>134</v>
      </c>
      <c r="C396" s="180"/>
      <c r="D396" s="180"/>
      <c r="E396" s="244"/>
      <c r="F396" s="124">
        <f>SUM(F395:F395)</f>
        <v>0</v>
      </c>
      <c r="G396" s="124">
        <f>SUM(G395:G395)</f>
        <v>0</v>
      </c>
      <c r="H396" s="126">
        <f>SUM(H395:H395)</f>
        <v>0</v>
      </c>
      <c r="I396" s="126">
        <f>SUM(I395:I395)</f>
        <v>0</v>
      </c>
      <c r="Q396" s="5"/>
      <c r="S396" s="6"/>
      <c r="W396" s="5"/>
      <c r="Y396" s="6"/>
    </row>
    <row r="397" spans="2:25" ht="11.25" outlineLevel="1">
      <c r="B397" s="207" t="s">
        <v>305</v>
      </c>
      <c r="C397" s="180"/>
      <c r="D397" s="180"/>
      <c r="E397" s="244"/>
      <c r="F397" s="124"/>
      <c r="G397" s="124"/>
      <c r="H397" s="126"/>
      <c r="I397" s="126"/>
      <c r="Q397" s="5"/>
      <c r="S397" s="6"/>
      <c r="W397" s="5"/>
      <c r="Y397" s="6"/>
    </row>
    <row r="398" spans="2:8" ht="11.25">
      <c r="B398" s="207" t="s">
        <v>306</v>
      </c>
      <c r="C398" s="180"/>
      <c r="D398" s="180"/>
      <c r="E398" s="246"/>
      <c r="F398" s="246"/>
      <c r="G398" s="244"/>
      <c r="H398" s="244"/>
    </row>
    <row r="399" spans="1:2" ht="12.75">
      <c r="A399" s="5"/>
      <c r="B399" s="102" t="s">
        <v>307</v>
      </c>
    </row>
    <row r="400" spans="1:2" ht="11.25">
      <c r="A400" s="5"/>
      <c r="B400" s="5"/>
    </row>
    <row r="401" spans="1:5" ht="11.25">
      <c r="A401" s="183"/>
      <c r="B401" s="249" t="s">
        <v>10</v>
      </c>
      <c r="C401" s="250">
        <v>44196</v>
      </c>
      <c r="D401" s="250">
        <v>44561</v>
      </c>
      <c r="E401" s="250">
        <v>44834</v>
      </c>
    </row>
    <row r="402" spans="1:5" ht="11.25">
      <c r="A402" s="251"/>
      <c r="B402" s="252" t="s">
        <v>308</v>
      </c>
      <c r="C402" s="253">
        <v>10266911904.1</v>
      </c>
      <c r="D402" s="253">
        <v>13244639868.310001</v>
      </c>
      <c r="E402" s="254">
        <v>15433328041.56</v>
      </c>
    </row>
    <row r="403" spans="1:5" ht="11.25">
      <c r="A403" s="251"/>
      <c r="B403" s="252" t="s">
        <v>309</v>
      </c>
      <c r="C403" s="255">
        <v>1.6974</v>
      </c>
      <c r="D403" s="255">
        <v>2.2624</v>
      </c>
      <c r="E403" s="256">
        <v>2.6935</v>
      </c>
    </row>
    <row r="405" ht="12.75">
      <c r="B405" s="102" t="s">
        <v>310</v>
      </c>
    </row>
    <row r="406" ht="12.75">
      <c r="B406" s="102"/>
    </row>
    <row r="407" spans="2:4" ht="11.25">
      <c r="B407" s="249" t="s">
        <v>311</v>
      </c>
      <c r="C407" s="249" t="s">
        <v>312</v>
      </c>
      <c r="D407" s="249" t="s">
        <v>313</v>
      </c>
    </row>
    <row r="408" spans="2:5" ht="11.25">
      <c r="B408" s="154" t="s">
        <v>314</v>
      </c>
      <c r="C408" s="257">
        <v>0.9835886514400558</v>
      </c>
      <c r="D408" s="215">
        <v>15180046315.629997</v>
      </c>
      <c r="E408" s="74"/>
    </row>
    <row r="409" spans="2:5" ht="11.25">
      <c r="B409" s="154" t="s">
        <v>315</v>
      </c>
      <c r="C409" s="257">
        <v>1</v>
      </c>
      <c r="D409" s="215">
        <v>15433328041.56</v>
      </c>
      <c r="E409" s="72"/>
    </row>
    <row r="412" spans="2:5" ht="11.25">
      <c r="B412" s="5" t="s">
        <v>316</v>
      </c>
      <c r="E412" s="5" t="s">
        <v>317</v>
      </c>
    </row>
    <row r="414" spans="2:5" ht="11.25">
      <c r="B414" s="10" t="s">
        <v>318</v>
      </c>
      <c r="E414" s="5" t="s">
        <v>319</v>
      </c>
    </row>
    <row r="415" spans="2:5" ht="11.25">
      <c r="B415" s="10" t="s">
        <v>320</v>
      </c>
      <c r="E415" s="5" t="s">
        <v>321</v>
      </c>
    </row>
    <row r="416" spans="2:5" ht="11.25">
      <c r="B416" s="10" t="s">
        <v>322</v>
      </c>
      <c r="E416" s="5" t="s">
        <v>323</v>
      </c>
    </row>
    <row r="418" ht="15.75" customHeight="1">
      <c r="B418" s="10" t="s">
        <v>324</v>
      </c>
    </row>
    <row r="419" ht="11.25">
      <c r="B419" s="10" t="s">
        <v>325</v>
      </c>
    </row>
    <row r="420" ht="11.25">
      <c r="B420" s="10" t="s">
        <v>322</v>
      </c>
    </row>
  </sheetData>
  <sheetProtection/>
  <mergeCells count="10">
    <mergeCell ref="K157:L157"/>
    <mergeCell ref="Q159:Q161"/>
    <mergeCell ref="K316:K322"/>
    <mergeCell ref="M356:M357"/>
    <mergeCell ref="A9:A10"/>
    <mergeCell ref="B9:B10"/>
    <mergeCell ref="C9:F9"/>
    <mergeCell ref="G9:J9"/>
    <mergeCell ref="G157:H157"/>
    <mergeCell ref="I157:J157"/>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Petcu, Menndy</dc:creator>
  <cp:keywords/>
  <dc:description/>
  <cp:lastModifiedBy>Petcu, Menndy</cp:lastModifiedBy>
  <dcterms:created xsi:type="dcterms:W3CDTF">2022-11-14T16:09:42Z</dcterms:created>
  <dcterms:modified xsi:type="dcterms:W3CDTF">2022-11-14T16:11:38Z</dcterms:modified>
  <cp:category/>
  <cp:version/>
  <cp:contentType/>
  <cp:contentStatus/>
</cp:coreProperties>
</file>