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corina_ionescu_franklintempleton_com/Documents/Desktop/"/>
    </mc:Choice>
  </mc:AlternateContent>
  <xr:revisionPtr revIDLastSave="19" documentId="8_{FF5674B4-B2D7-4604-B9F1-9C0FBF054C6A}" xr6:coauthVersionLast="47" xr6:coauthVersionMax="47" xr10:uidLastSave="{DBC49B99-A3B1-40F7-9D12-9E425817F4DD}"/>
  <bookViews>
    <workbookView xWindow="-120" yWindow="-120" windowWidth="29040" windowHeight="15720" xr2:uid="{DAADC382-D270-46A8-B11A-B75CDD1A8012}"/>
  </bookViews>
  <sheets>
    <sheet name="Anexa 11_RO" sheetId="1" r:id="rId1"/>
  </sheets>
  <definedNames>
    <definedName name="_xlnm._FilterDatabase" localSheetId="0" hidden="1">'Anexa 11_RO'!$O$10:$P$112</definedName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0" i="1" l="1"/>
  <c r="F400" i="1"/>
  <c r="I400" i="1"/>
  <c r="H400" i="1"/>
  <c r="G385" i="1"/>
  <c r="I385" i="1"/>
  <c r="H385" i="1"/>
  <c r="O355" i="1"/>
  <c r="I355" i="1"/>
  <c r="O354" i="1"/>
  <c r="I354" i="1"/>
  <c r="H321" i="1"/>
  <c r="G321" i="1"/>
  <c r="E321" i="1"/>
  <c r="I321" i="1"/>
  <c r="H50" i="1" s="1"/>
  <c r="H49" i="1" s="1"/>
  <c r="H48" i="1" s="1"/>
  <c r="J321" i="1"/>
  <c r="G50" i="1" s="1"/>
  <c r="G49" i="1" s="1"/>
  <c r="G48" i="1" s="1"/>
  <c r="G62" i="1"/>
  <c r="D306" i="1"/>
  <c r="I61" i="1" s="1"/>
  <c r="F308" i="1"/>
  <c r="C298" i="1"/>
  <c r="I272" i="1"/>
  <c r="F272" i="1"/>
  <c r="H272" i="1"/>
  <c r="H263" i="1"/>
  <c r="H42" i="1" s="1"/>
  <c r="H41" i="1" s="1"/>
  <c r="F263" i="1"/>
  <c r="I263" i="1"/>
  <c r="G42" i="1" s="1"/>
  <c r="G41" i="1" s="1"/>
  <c r="T161" i="1"/>
  <c r="S161" i="1"/>
  <c r="M161" i="1"/>
  <c r="J161" i="1"/>
  <c r="T159" i="1"/>
  <c r="S159" i="1"/>
  <c r="O161" i="1"/>
  <c r="H17" i="1" s="1"/>
  <c r="N159" i="1"/>
  <c r="T158" i="1"/>
  <c r="T162" i="1" s="1"/>
  <c r="S158" i="1"/>
  <c r="S162" i="1" s="1"/>
  <c r="P161" i="1"/>
  <c r="G17" i="1" s="1"/>
  <c r="N158" i="1"/>
  <c r="K141" i="1"/>
  <c r="G15" i="1" s="1"/>
  <c r="J141" i="1"/>
  <c r="H141" i="1"/>
  <c r="J134" i="1"/>
  <c r="H14" i="1" s="1"/>
  <c r="H13" i="1" s="1"/>
  <c r="H12" i="1" s="1"/>
  <c r="H134" i="1"/>
  <c r="D411" i="1" s="1"/>
  <c r="K134" i="1"/>
  <c r="G14" i="1" s="1"/>
  <c r="E121" i="1"/>
  <c r="E120" i="1"/>
  <c r="E119" i="1"/>
  <c r="K111" i="1"/>
  <c r="K110" i="1"/>
  <c r="K109" i="1"/>
  <c r="K108" i="1"/>
  <c r="J107" i="1"/>
  <c r="K104" i="1"/>
  <c r="K102" i="1"/>
  <c r="K101" i="1"/>
  <c r="K100" i="1"/>
  <c r="K99" i="1"/>
  <c r="K98" i="1"/>
  <c r="F97" i="1"/>
  <c r="D97" i="1"/>
  <c r="D83" i="1" s="1"/>
  <c r="C97" i="1"/>
  <c r="K96" i="1"/>
  <c r="K94" i="1"/>
  <c r="K93" i="1"/>
  <c r="K92" i="1"/>
  <c r="K91" i="1"/>
  <c r="K90" i="1"/>
  <c r="K88" i="1"/>
  <c r="K87" i="1"/>
  <c r="K86" i="1"/>
  <c r="K84" i="1"/>
  <c r="F83" i="1"/>
  <c r="C83" i="1"/>
  <c r="K82" i="1"/>
  <c r="K80" i="1"/>
  <c r="K79" i="1"/>
  <c r="K76" i="1"/>
  <c r="K74" i="1"/>
  <c r="K73" i="1"/>
  <c r="K72" i="1"/>
  <c r="F70" i="1"/>
  <c r="D70" i="1"/>
  <c r="C70" i="1"/>
  <c r="K69" i="1"/>
  <c r="K68" i="1"/>
  <c r="K66" i="1" s="1"/>
  <c r="K67" i="1"/>
  <c r="J67" i="1"/>
  <c r="J66" i="1"/>
  <c r="F66" i="1"/>
  <c r="D66" i="1"/>
  <c r="C66" i="1"/>
  <c r="F63" i="1"/>
  <c r="D63" i="1"/>
  <c r="C63" i="1"/>
  <c r="K62" i="1"/>
  <c r="J62" i="1"/>
  <c r="K61" i="1"/>
  <c r="J61" i="1"/>
  <c r="J60" i="1"/>
  <c r="K60" i="1" s="1"/>
  <c r="F58" i="1"/>
  <c r="D58" i="1"/>
  <c r="C58" i="1"/>
  <c r="K57" i="1"/>
  <c r="K56" i="1"/>
  <c r="K55" i="1"/>
  <c r="K54" i="1"/>
  <c r="K53" i="1"/>
  <c r="K52" i="1"/>
  <c r="K51" i="1"/>
  <c r="J50" i="1"/>
  <c r="K50" i="1" s="1"/>
  <c r="K49" i="1" s="1"/>
  <c r="K48" i="1" s="1"/>
  <c r="J49" i="1"/>
  <c r="J48" i="1"/>
  <c r="F48" i="1"/>
  <c r="D48" i="1"/>
  <c r="C48" i="1"/>
  <c r="K47" i="1"/>
  <c r="K46" i="1"/>
  <c r="K45" i="1"/>
  <c r="K44" i="1"/>
  <c r="K43" i="1"/>
  <c r="J42" i="1"/>
  <c r="J41" i="1" s="1"/>
  <c r="F41" i="1"/>
  <c r="D41" i="1"/>
  <c r="C41" i="1"/>
  <c r="K40" i="1"/>
  <c r="K39" i="1"/>
  <c r="K38" i="1"/>
  <c r="K37" i="1"/>
  <c r="K36" i="1"/>
  <c r="K35" i="1"/>
  <c r="K34" i="1"/>
  <c r="K31" i="1" s="1"/>
  <c r="K33" i="1"/>
  <c r="K32" i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3" i="1"/>
  <c r="K22" i="1" s="1"/>
  <c r="J22" i="1"/>
  <c r="H22" i="1"/>
  <c r="G22" i="1"/>
  <c r="F22" i="1"/>
  <c r="D22" i="1"/>
  <c r="C22" i="1"/>
  <c r="C12" i="1" s="1"/>
  <c r="C11" i="1" s="1"/>
  <c r="C112" i="1" s="1"/>
  <c r="K21" i="1"/>
  <c r="K20" i="1"/>
  <c r="K19" i="1"/>
  <c r="K18" i="1"/>
  <c r="J17" i="1"/>
  <c r="K17" i="1" s="1"/>
  <c r="K16" i="1"/>
  <c r="J15" i="1"/>
  <c r="K15" i="1" s="1"/>
  <c r="H15" i="1"/>
  <c r="F13" i="1"/>
  <c r="F12" i="1" s="1"/>
  <c r="F11" i="1" s="1"/>
  <c r="F112" i="1" s="1"/>
  <c r="D13" i="1"/>
  <c r="C13" i="1"/>
  <c r="D12" i="1"/>
  <c r="D11" i="1" s="1"/>
  <c r="D112" i="1" s="1"/>
  <c r="G13" i="1" l="1"/>
  <c r="G12" i="1" s="1"/>
  <c r="K107" i="1"/>
  <c r="H70" i="1"/>
  <c r="J59" i="1"/>
  <c r="K75" i="1"/>
  <c r="K77" i="1"/>
  <c r="K81" i="1"/>
  <c r="J85" i="1"/>
  <c r="K103" i="1"/>
  <c r="K105" i="1"/>
  <c r="D305" i="1"/>
  <c r="I60" i="1" s="1"/>
  <c r="H61" i="1"/>
  <c r="L356" i="1"/>
  <c r="G64" i="1" s="1"/>
  <c r="G63" i="1" s="1"/>
  <c r="K42" i="1"/>
  <c r="K41" i="1" s="1"/>
  <c r="K71" i="1"/>
  <c r="G70" i="1"/>
  <c r="J89" i="1"/>
  <c r="K95" i="1"/>
  <c r="K83" i="1" s="1"/>
  <c r="G61" i="1"/>
  <c r="D307" i="1"/>
  <c r="I62" i="1" s="1"/>
  <c r="J70" i="1"/>
  <c r="J97" i="1"/>
  <c r="J83" i="1" s="1"/>
  <c r="K356" i="1"/>
  <c r="H64" i="1" s="1"/>
  <c r="H63" i="1" s="1"/>
  <c r="J78" i="1"/>
  <c r="K106" i="1"/>
  <c r="K97" i="1" s="1"/>
  <c r="E298" i="1"/>
  <c r="G59" i="1" s="1"/>
  <c r="H62" i="1"/>
  <c r="J14" i="1"/>
  <c r="I356" i="1"/>
  <c r="K89" i="1" l="1"/>
  <c r="K78" i="1"/>
  <c r="J13" i="1"/>
  <c r="J12" i="1" s="1"/>
  <c r="K14" i="1"/>
  <c r="K13" i="1" s="1"/>
  <c r="K12" i="1" s="1"/>
  <c r="G97" i="1"/>
  <c r="G83" i="1" s="1"/>
  <c r="K70" i="1"/>
  <c r="H308" i="1"/>
  <c r="G60" i="1"/>
  <c r="H97" i="1"/>
  <c r="H83" i="1" s="1"/>
  <c r="G58" i="1"/>
  <c r="G11" i="1" s="1"/>
  <c r="G112" i="1" s="1"/>
  <c r="J64" i="1"/>
  <c r="H60" i="1"/>
  <c r="G308" i="1"/>
  <c r="J58" i="1"/>
  <c r="K59" i="1"/>
  <c r="K58" i="1" s="1"/>
  <c r="D298" i="1"/>
  <c r="H59" i="1" s="1"/>
  <c r="H58" i="1" s="1"/>
  <c r="H11" i="1" s="1"/>
  <c r="K85" i="1"/>
  <c r="H112" i="1" l="1"/>
  <c r="J63" i="1"/>
  <c r="J11" i="1" s="1"/>
  <c r="K64" i="1"/>
  <c r="K63" i="1" s="1"/>
  <c r="J112" i="1" l="1"/>
  <c r="K11" i="1"/>
  <c r="K112" i="1" l="1"/>
</calcChain>
</file>

<file path=xl/sharedStrings.xml><?xml version="1.0" encoding="utf-8"?>
<sst xmlns="http://schemas.openxmlformats.org/spreadsheetml/2006/main" count="523" uniqueCount="330">
  <si>
    <t>Annex 11 ASF - Situaţia activelor şi obligaţiilor şi situaţia detaliată a investiţiilor</t>
  </si>
  <si>
    <t xml:space="preserve">Administrator Fond: </t>
  </si>
  <si>
    <t>Franklin Templeton International Services S.à r.l.</t>
  </si>
  <si>
    <t xml:space="preserve">Cod Administrator: </t>
  </si>
  <si>
    <t>PJM07.1AFIASMDLUX0037</t>
  </si>
  <si>
    <t xml:space="preserve">Fond: </t>
  </si>
  <si>
    <t>Fondul Proprietatea SA</t>
  </si>
  <si>
    <t xml:space="preserve">Cod Fond: </t>
  </si>
  <si>
    <t>PJR09FIAIR/400018</t>
  </si>
  <si>
    <t xml:space="preserve">Data de raportare:  </t>
  </si>
  <si>
    <t>Denumire element</t>
  </si>
  <si>
    <t>30 iunie 2023</t>
  </si>
  <si>
    <t>Diferenţe</t>
  </si>
  <si>
    <t>% din activul net</t>
  </si>
  <si>
    <t>% din activul total</t>
  </si>
  <si>
    <t>Valuta</t>
  </si>
  <si>
    <t>Lei</t>
  </si>
  <si>
    <t>I.</t>
  </si>
  <si>
    <t>Total active</t>
  </si>
  <si>
    <t>Valori mobiliare şi instrumente ale pieţei monetare, din care:</t>
  </si>
  <si>
    <t xml:space="preserve">valori mobiliare şi instrumente ale pieţei monetare admise sau tranzacţionate pe o piaţă reglementată din România, din care: </t>
  </si>
  <si>
    <t>1.1.1 acţiuni cotate tranzacţionate în ultimele 30 zile de tranzacţionare</t>
  </si>
  <si>
    <t>1.1.2 acţiuni cotate dar netranzacţionate în ultimele 30 de zile de tranzacţionare</t>
  </si>
  <si>
    <t>1.1.3 alte valori mobiliare asimilate acestora</t>
  </si>
  <si>
    <t>1.1.4 obligaţiuni</t>
  </si>
  <si>
    <t>1.1.5 alte titluri de creanţă</t>
  </si>
  <si>
    <t>1.1.6 alte valori mobiliare</t>
  </si>
  <si>
    <t>1.1.7 instrumente ale pieţei monetare</t>
  </si>
  <si>
    <t>1.1.8 drepturi de alocare admise la tranzacționare pe o piață reglementată</t>
  </si>
  <si>
    <t>Valori mobiliare si instrumente ale pietei monetare admise sau tranzacționate pe o piață reglementată dintr-un stat membru, din care:</t>
  </si>
  <si>
    <t>1.2.1 acţiuni cotate tranzacţionate în ultimele 30 zile de tranzacţionare</t>
  </si>
  <si>
    <t>1.2.2 acţiuni cotate dar netranzacţionate în ultimele 30 de zile de tranzacţionare</t>
  </si>
  <si>
    <t>1.2.3 alte valori mobiliare asimilate acestora</t>
  </si>
  <si>
    <t>1.2.4 obligaţiuni</t>
  </si>
  <si>
    <t>1.2.5 alte titluri de creanţă</t>
  </si>
  <si>
    <t>1.2.6 alte valori mobiliare</t>
  </si>
  <si>
    <t>1.2.7 instrumente ale pieţei monetare</t>
  </si>
  <si>
    <t>1.2.8 drepturi de alocare admise la tranzacționare pe o piață reglementată</t>
  </si>
  <si>
    <t>Valori mobiliare și instrumente ale pieței monetare admise la cota oficială a unei burse dintr-un stat nemembru sau negociate pe o altă piață reglementată dintr-un stat nemembru, care operează în mod regulat și este recunoscută și deschisă publicului, aprobată de Autoritatea de Supraveghere Financiară (ASF), din care:</t>
  </si>
  <si>
    <t>1.3.1 acţiuni cotate tranzacţionate în ultimele 30 zile de tranzacţionare</t>
  </si>
  <si>
    <t>1.3.2 acţiuni cotate dar netranzacţionate în ultimele 30 de zile de tranzacţionare</t>
  </si>
  <si>
    <t>1.3.3 alte valori mobiliare asimilate acestora</t>
  </si>
  <si>
    <t>1.3.4 obligaţiuni</t>
  </si>
  <si>
    <t>1.3.5 alte titluri de creanţă</t>
  </si>
  <si>
    <t>1.3.6 alte valori mobiliare</t>
  </si>
  <si>
    <t>1.3.7 instrumente ale pieţei monetare</t>
  </si>
  <si>
    <t>1.3.8 drepturi de alocare admise la tranzacționare pe o piață reglementată</t>
  </si>
  <si>
    <t>Valori mobiliare nou-emise</t>
  </si>
  <si>
    <t xml:space="preserve">Alte valori mobiliare și instrumente ale pieței monetare menționate la art. 83 alin.(1) lit.a) din O.U.G. nr. 32/2012 din care: </t>
  </si>
  <si>
    <t>- actiuni neadmise la tranzacționare pe o piață reglementată</t>
  </si>
  <si>
    <t>- obligaţiuni emise si rascumparate</t>
  </si>
  <si>
    <t>- obligaţiuni nelistate</t>
  </si>
  <si>
    <t xml:space="preserve">- drepturi de alocare neadmise la tranzacționare pe o piață reglementată </t>
  </si>
  <si>
    <t>- drepturi neadmise la tranzacționare pe o piață reglementată</t>
  </si>
  <si>
    <t xml:space="preserve">- alte instrumente financiare </t>
  </si>
  <si>
    <t>Depozite bancare, din care:</t>
  </si>
  <si>
    <t>depozite bancare constituite la instituţii de credit din România</t>
  </si>
  <si>
    <t>- în lei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</si>
  <si>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</si>
  <si>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</si>
  <si>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reglementată, din care:</t>
  </si>
  <si>
    <t>instrumente financiare derivate tranzacţionate pe o piaţă reglementată din România (forward,futures si options, swaps, etc)</t>
  </si>
  <si>
    <t>instrumente financiare derivate tranzacţionate pe o piaţă reglementată dintr-un stat membru (forward,futures si options, swaps, etc)</t>
  </si>
  <si>
    <t>instrumente financiare derivate tranzacţionate pe o piaţă reglementată dintr-un stat nemembru (forward,futures si options, swaps, etc)</t>
  </si>
  <si>
    <t>instrumente financiare derivate negociate in afara pieţelor reglementate (forward,futures si options, swaps, etc)</t>
  </si>
  <si>
    <t>Conturi curente si numerar, din care:</t>
  </si>
  <si>
    <t>- în euro</t>
  </si>
  <si>
    <t>- în GBP</t>
  </si>
  <si>
    <t>- în USD</t>
  </si>
  <si>
    <t>Instrumente ale pieței monetare, altele decât cele tranzacționate pe o piață reglementată, conform art. 82 lit.g) din O.U.G. nr. 32/2012, din care:</t>
  </si>
  <si>
    <t>- certificate de trezorerie cu discount, cu maturitaţi iniţiale mai mici de 1 an</t>
  </si>
  <si>
    <t>Titluri de participare ale F.I.A./O.P.C.V.M.</t>
  </si>
  <si>
    <t>Dividende sau alte drepturi de încasat</t>
  </si>
  <si>
    <t>Alte active, din care:</t>
  </si>
  <si>
    <t xml:space="preserve">- garantie depozitată la broker pentru oferta publică de răscumparare actiuni </t>
  </si>
  <si>
    <t>- creanțe privind contribuțiile in numerar la majorările de capital efectuate de companiile din portofoliu</t>
  </si>
  <si>
    <t>- creante referitoare la tranzactiile in curs de decontare</t>
  </si>
  <si>
    <t>- impozit pe dividende de recuperat de la Bugetul de Stat</t>
  </si>
  <si>
    <t>- imobilizări necorporale</t>
  </si>
  <si>
    <t>- avansuri imobilizări necorporale</t>
  </si>
  <si>
    <t>- alte creanţe</t>
  </si>
  <si>
    <t>- cheltuieli înregistrate în avans</t>
  </si>
  <si>
    <t>II</t>
  </si>
  <si>
    <t>Total obligaţii</t>
  </si>
  <si>
    <t>Cheltuieli pentru plata comisioanelor datorate A.F.I.A.</t>
  </si>
  <si>
    <t>Cheltuieli pentru plata comisioanelor datorate depozitarului</t>
  </si>
  <si>
    <t>Cheltuieli cu comisioanele datorate intermediarilor</t>
  </si>
  <si>
    <t>- în EUR</t>
  </si>
  <si>
    <t>Cheltuieli cu comisioanele de rulaj şi alte servicii bancare</t>
  </si>
  <si>
    <t>Cheltuieli cu dobânzile</t>
  </si>
  <si>
    <t>Cheltuieli de emisiune</t>
  </si>
  <si>
    <t>Cheltuieli cu plata comisioanelor/tarifelor datorate ASF</t>
  </si>
  <si>
    <t>Cheltuielile cu auditul financiar</t>
  </si>
  <si>
    <t>Alte obligaţii, din care:</t>
  </si>
  <si>
    <t>- facilitate de credit pe termen scurt</t>
  </si>
  <si>
    <t xml:space="preserve">- datorii către acţionarii Fondului privind distribuţia de dividende </t>
  </si>
  <si>
    <t>- datorii legate de returnarea de capital către acţionari</t>
  </si>
  <si>
    <t>- vărsăminte de efectuat pentru titluri de stat în curs de decontare</t>
  </si>
  <si>
    <t xml:space="preserve">- provizioane </t>
  </si>
  <si>
    <t>- remunerații şi contribuţii aferente</t>
  </si>
  <si>
    <t>- TVA de plată la Bugetul de Stat</t>
  </si>
  <si>
    <t>- impozit pe dividende de plată la Bugetul de Stat</t>
  </si>
  <si>
    <t>- alte obligaţii, din care:</t>
  </si>
  <si>
    <t>Vărsăminte de efectuat pentru răscumpărarea acţiunilor proprii</t>
  </si>
  <si>
    <t>III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</si>
  <si>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</si>
  <si>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</si>
  <si>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</si>
  <si>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</si>
  <si>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</si>
  <si>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</si>
  <si>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1. Valori mobiliare admise sau tranzacţionate pe o piaţă reglementată din România din care:</t>
  </si>
  <si>
    <t>1.1 acţiuni cotate tranzacţionate în ultimele 30 zile de tranzacţionare (zile lucrătoare)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</si>
  <si>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</si>
  <si>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</si>
  <si>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</si>
  <si>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</si>
  <si>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</si>
  <si>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</si>
  <si>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 curentă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</si>
  <si>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</si>
  <si>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</si>
  <si>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</si>
  <si>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</si>
  <si>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Alro SA</t>
  </si>
  <si>
    <t>ALR</t>
  </si>
  <si>
    <t>Preţ de închidere</t>
  </si>
  <si>
    <t>IOR SA</t>
  </si>
  <si>
    <t>IORB</t>
  </si>
  <si>
    <t>Preț de referință (Preț închidere)</t>
  </si>
  <si>
    <t>ROMAERO SA</t>
  </si>
  <si>
    <t>RORX</t>
  </si>
  <si>
    <t>Total</t>
  </si>
  <si>
    <t>1.2. Acțiuni netranzacționate în ultimele 30 de zile de tranzacționare (zile lucrătoare)</t>
  </si>
  <si>
    <t>Alcom SA</t>
  </si>
  <si>
    <t>ALCQ</t>
  </si>
  <si>
    <t>Valoare pe baza raportului de evaluare la 31 octombrie 2022 (prin aplicarea metodei de evaluare prin venit utilizând metoda fluxurilor de numerar actualizate)</t>
  </si>
  <si>
    <t>MECON SA</t>
  </si>
  <si>
    <t>MECP</t>
  </si>
  <si>
    <t>Valoare justă / acțiune (ultimul preț de tranzacționare)</t>
  </si>
  <si>
    <t>1.3. Acțiuni netranzacționate în ultimele 30 de zile de tranzacționare (zile lucrătoare) pentru care nu se obțin situațiile financiare în termen de 90 de zile de la datele legale de depunere</t>
  </si>
  <si>
    <t>Nu este cazul</t>
  </si>
  <si>
    <t>1.4. Drepturi de alocare admise la tranzacționare</t>
  </si>
  <si>
    <t>1.5. Drepturi de preferință admise la tranzacționare</t>
  </si>
  <si>
    <t>1.6. Obligațiuni admise la tranzacționare emise sau garantate de autorități ale administrației publice locale/obligațiuni corporative</t>
  </si>
  <si>
    <t>1.7. Obligațiuni admise la tranzacționare emise sau garantate de autorități ale administrației publice centrale</t>
  </si>
  <si>
    <t xml:space="preserve">Cod ISIN </t>
  </si>
  <si>
    <t>Data ultimei ședințe în care s-a tranzacționat</t>
  </si>
  <si>
    <t>Nr. instrumente deţinute</t>
  </si>
  <si>
    <t>Data achiziţiei</t>
  </si>
  <si>
    <t>Data cupon</t>
  </si>
  <si>
    <t>Data scadenţei</t>
  </si>
  <si>
    <t>Valoarea iniţială</t>
  </si>
  <si>
    <t>Dobândă zilnică</t>
  </si>
  <si>
    <t>Dobânda cumulată</t>
  </si>
  <si>
    <t>Discount/primă cumulat/(ă)</t>
  </si>
  <si>
    <t>Preţ piaţă / Reper preţ compozit</t>
  </si>
  <si>
    <t>Valoare actualizată</t>
  </si>
  <si>
    <t>Pondere în total emisiune obligațiuni</t>
  </si>
  <si>
    <t>residual maturity</t>
  </si>
  <si>
    <t>original maturity</t>
  </si>
  <si>
    <t>Valoare justă (reper de preț compozit publicat de Markit, incluzând dobânda cumulată)</t>
  </si>
  <si>
    <t>LT</t>
  </si>
  <si>
    <t>ST</t>
  </si>
  <si>
    <t>1.8. Alte valori mobiliare admise la tranzacționare pe o piață reglementată din România</t>
  </si>
  <si>
    <t>1.9. Sume în curs de decontare pentru valori mobiliare admise sau tranzacționate pe o piață reglementată din România</t>
  </si>
  <si>
    <t>2. Valori mobiliare admise sau tranzacționate pe o piață reglementată din alt stat membru UE, din care:</t>
  </si>
  <si>
    <t>2.1. Acțiuni tranzacționate în ultimele 30 de zile de tranzacționare (zile lucrătoare)</t>
  </si>
  <si>
    <t>2.2. Obligațiuni admise la tranzacționare emise sau garantate de autorități ale administrației publice locale, obligațiuni corporative</t>
  </si>
  <si>
    <t>2.3. Obligațiuni admise la tranzacționare emise sau garantate de autorități ale administrației publice centrale</t>
  </si>
  <si>
    <t>2.4. Alte valori mobiliare admise la tranzacționare pe o piață reglementată din alt stat membru UE</t>
  </si>
  <si>
    <t>2.5. Sume în curs de decontare pentru valori mobiliare admise sau tranzacționate pe o piață reglementată din alt stat membru UE</t>
  </si>
  <si>
    <t>3. Valorile mobiliare admise sau tranzacționate pe o piață reglementată dintr-un stat terț</t>
  </si>
  <si>
    <t>3.1. Acțiuni tranzacționate în ultimele 30 de zile de tranzacționare (zile lucrătoare)</t>
  </si>
  <si>
    <t>3.2. Obligațiuni admise la tranzacționare emise sau garantate de autorități ale administrației publice locale, obligațiuni corporative, tranzacționate în ultimele 30 de zile (zile lucrătoare)</t>
  </si>
  <si>
    <t>3.3. Alte valori mobiliare admise la tranzacționare pe o piață reglementată dintr-un stat terț</t>
  </si>
  <si>
    <t>3.4. Sume în curs de decontare pentru valori mobiliare admise sau tranzacționate pe o piață reglementată dintr-un stat terț</t>
  </si>
  <si>
    <t>4. Instrumente ale pieței monetare admise sau tranzacționate pe o piață reglementată din România</t>
  </si>
  <si>
    <t>Sume în curs de decontare pentru instrumente ale pieței monetare admise sau tranzacționate pe o piață reglementată din România</t>
  </si>
  <si>
    <t>5. Instrumente ale pieței monetare admise sau tranzacționate pe o piață reglementată din alt stat membru UE</t>
  </si>
  <si>
    <t>Sume în curs de decontare pentru instrumente ale pieței monetare admise sau tranzacționate pe o piață reglementată din alt stat membru UE</t>
  </si>
  <si>
    <t>6. Instrumentele pieței monetare admise sau tranzacționate pe o piață reglementată dintr-un stat terț (non-UE)</t>
  </si>
  <si>
    <t>Sume în curs de decontare pentru instrumente ale pieței monetare admise sau tranzacționate pe o piață reglementată dintr-un stat terț (non-UE)</t>
  </si>
  <si>
    <t>7. Valori mobiliare nou emise</t>
  </si>
  <si>
    <t>7.1. Acțiuni nou emise</t>
  </si>
  <si>
    <t>7.2. Obligațiuni nou emise</t>
  </si>
  <si>
    <t>7.3. Drepturi de preferință (ulterior înregistrării la depozitarul central, anterior admiterii la tranzacționare)</t>
  </si>
  <si>
    <t xml:space="preserve">8. Alte valori mobiliare si instrumente ale pieței monetare </t>
  </si>
  <si>
    <t xml:space="preserve">8.1 Alte valori mobiliare </t>
  </si>
  <si>
    <t>8.1.1. Acțiuni neadmise la tranzacționare</t>
  </si>
  <si>
    <t>Nr. Acţiuni deţinute</t>
  </si>
  <si>
    <t>Stare firmă</t>
  </si>
  <si>
    <t>Aeroportul International Mihail Kogalniceanu - Constanta SA</t>
  </si>
  <si>
    <t>Societate nelistată, în stare de funcţionare</t>
  </si>
  <si>
    <t>Aeroportul International Timisoara - Traian Vuia SA</t>
  </si>
  <si>
    <t>CN Administratia Canalelor Navigabile SA</t>
  </si>
  <si>
    <t>Valoare pe baza raportului de evaluare la 31 octombrie 2022 (prin aplicarea metodei de piață bazată pe multiplul de EBITDA derivat din analiza companiilor comparabile cotate pe piața de capital)</t>
  </si>
  <si>
    <t>CN Administratia Porturilor Dunarii Fluviale SA</t>
  </si>
  <si>
    <t>CN Administratia Porturilor Dunarii Maritime SA</t>
  </si>
  <si>
    <t>CN Administratia Porturilor Maritime SA</t>
  </si>
  <si>
    <t>Valoare pe baza raportului de evaluare la 31 mai 2023 (prin aplicarea metodei de evaluare prin venit utilizând metoda fluxurilor de numerar actualizate)</t>
  </si>
  <si>
    <t>CN Aeroporturi Bucuresti SA</t>
  </si>
  <si>
    <t>Complexul Energetic Oltenia SA</t>
  </si>
  <si>
    <t>Valoare pe baza raportului de evaluare la 31 octombrie 2022 (evaluată la zero în special datorită nivelului ridicat al datoriei nete)</t>
  </si>
  <si>
    <t>E-Distributie Banat SA</t>
  </si>
  <si>
    <t xml:space="preserve">
Valoarea justă/acțiune (Conform valorii agregate convenite în contractul de vânzare)</t>
  </si>
  <si>
    <t>E-Distributie Dobrogea SA</t>
  </si>
  <si>
    <t>E-Distributie Muntenia SA</t>
  </si>
  <si>
    <t>ENEL Energie Muntenia SA</t>
  </si>
  <si>
    <t>ENEL Energie SA</t>
  </si>
  <si>
    <t>Engie Romania SA</t>
  </si>
  <si>
    <t>Valoare pe baza raportului de evaluare la 31 mai 2023 (prin aplicarea metodei de piață bazată pe multiplul de EBITDA derivat din analiza companiilor comparabile cotate pe piața de capital)</t>
  </si>
  <si>
    <t>Gerovital Cosmetics SA</t>
  </si>
  <si>
    <t>Faliment</t>
  </si>
  <si>
    <t xml:space="preserve">Evaluată la zero </t>
  </si>
  <si>
    <t>Hidroelectrica SA</t>
  </si>
  <si>
    <t>Valoare bazată pe incasarile estimate din oferta publică</t>
  </si>
  <si>
    <t>Plafar SA</t>
  </si>
  <si>
    <t>Posta Romana SA</t>
  </si>
  <si>
    <t>Valoare pe baza raportului de evaluare la 31 octombrie 2022 (prin aplicarea metodei de piață bazată pe indicatorul Preț/Profit net derivat din analiza companiilor comparabile cotate pe piața de capital)</t>
  </si>
  <si>
    <t>ROMPLUMB SA</t>
  </si>
  <si>
    <t>Salubriserv SA</t>
  </si>
  <si>
    <t>Simtex SA</t>
  </si>
  <si>
    <t>Reorganizare judiciară</t>
  </si>
  <si>
    <t>Societatea Electrocentrale Craiova SA</t>
  </si>
  <si>
    <t>Evaluată la zero (lipsa informatii financiare necesare evaluarii)</t>
  </si>
  <si>
    <t>Societatea Nationala a Sarii SA</t>
  </si>
  <si>
    <t>World Trade Center Bucuresti SA</t>
  </si>
  <si>
    <t>Insolvenţă</t>
  </si>
  <si>
    <t>Zirom SA</t>
  </si>
  <si>
    <t>8.1.2. Acțiuni tranzacționate în cadrul altor sisteme decât piețele reglementate</t>
  </si>
  <si>
    <t>8.1.3. Acțiuni neadmise la tranzacționare evaluate la valoare zero (lipsă situații financiare actualizate depuse la Registrul Comerțului)</t>
  </si>
  <si>
    <t>World Trade Hotel SA</t>
  </si>
  <si>
    <t>8.1.4. Obligațiuni neadmise la tranzacționare</t>
  </si>
  <si>
    <t>8.1.5. Sume în curs de decontare pentru acțiuni tranzacționate în cadrul altor sisteme decât piețele reglementate</t>
  </si>
  <si>
    <t>8.2. Alte instrumente ale pieței monetare menționate la art. 83 alin.(1) lit.a) din O.U.G. nr. 32/2012</t>
  </si>
  <si>
    <t>Efecte de comerț</t>
  </si>
  <si>
    <t>9. Disponibil în conturi curente și numerar</t>
  </si>
  <si>
    <t>9.1. Disponibil în conturi curente și numerar în lei</t>
  </si>
  <si>
    <t>Denumire bancă</t>
  </si>
  <si>
    <t>Valoare curentă</t>
  </si>
  <si>
    <t>BRD  Groupe Societe Generale*</t>
  </si>
  <si>
    <t>BRD  Groupe Societe Generale - sume in curs de decontare**</t>
  </si>
  <si>
    <t>Banca Comerciala Romana</t>
  </si>
  <si>
    <t>CITI Bank</t>
  </si>
  <si>
    <t>ING BANK</t>
  </si>
  <si>
    <t>Raiffeisen Bank</t>
  </si>
  <si>
    <t>Unicredit Tiriac Bank</t>
  </si>
  <si>
    <t>Numerar în casă</t>
  </si>
  <si>
    <t>*Disponibilul în conturile curente de la BRD Groupe Societe Generale reprezintă numerar în conturile bancare curente de distribuție, care poate fi folosit doar pentru plata distribuțiilor către acționari.</t>
  </si>
  <si>
    <t>**Sume in curs de decontare conform extras la 30 iunie 2023</t>
  </si>
  <si>
    <t>9.2.  Disponibil în conturi curente și numerar denominate în valută</t>
  </si>
  <si>
    <t>Curs valutar BNR</t>
  </si>
  <si>
    <t>Valoare actualizată (lei)</t>
  </si>
  <si>
    <t>BRD  Groupe Societe Generale</t>
  </si>
  <si>
    <t>EUR</t>
  </si>
  <si>
    <t>GBP</t>
  </si>
  <si>
    <t>USD</t>
  </si>
  <si>
    <t>10. Depozite bancare pe categorii distincte: constituite la instituții de credit din România / din alt stat membru UE/ dintr-un stat terț (non-UE)</t>
  </si>
  <si>
    <t>Depozite bancare denominate în lei</t>
  </si>
  <si>
    <t>Data constituirii</t>
  </si>
  <si>
    <t>Valoare iniţială</t>
  </si>
  <si>
    <t>Dobânda zilnică</t>
  </si>
  <si>
    <t>Valoare totală (lei)</t>
  </si>
  <si>
    <t>Valoare depozit bancar cumulată cu valoarea dobânzii zilnice aferente perioadei scurse de la data constituirii</t>
  </si>
  <si>
    <t>11. Instrumente financiare derivate tranzacționate pe o piață reglementată</t>
  </si>
  <si>
    <t>11.1. Contracte futures</t>
  </si>
  <si>
    <t>11.2. Opțiuni</t>
  </si>
  <si>
    <t>11.3. Sume în curs de decontare pentru instrumente financiare derivate tranzacționate pe o piață reglementată</t>
  </si>
  <si>
    <t>12. Instrumente financiare derivate negociate în afara piețelor reglementate</t>
  </si>
  <si>
    <t>12.1. Contracte forward</t>
  </si>
  <si>
    <t>12.2. Contracte swap</t>
  </si>
  <si>
    <t>12.3. Contracte pe diferență</t>
  </si>
  <si>
    <t>12.4. Alte contracte derivate în legătură cu valori mobiliare, valute, rate ale dobânzii sau rentabilității ori alte instrumente derivate, indici financiari sau indicatori financiari/alte contracte derivate în legătură cu mărfuri care trebuie decontate în fonduri bănești sau pot fi decontate în fonduri bănești la cererea uneia dintre părți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</si>
  <si>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</si>
  <si>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Instrumente ale pieței monetare, altele decât cele tranzacționate pe o piață reglementată, conform art. 82 lit.g) din O.U.G. nr. 32/2012</t>
  </si>
  <si>
    <t>Certificate de trezorerie cu discount</t>
  </si>
  <si>
    <t>Seria şi nr emisiunii</t>
  </si>
  <si>
    <t>Nr. titluri</t>
  </si>
  <si>
    <t>Creștere zilnică</t>
  </si>
  <si>
    <t>Banca intermediară</t>
  </si>
  <si>
    <t>Preţ achiziţie cumulat cu valoarea dobânzii zilnice aferente perioadei scurse de la data achiziţiei</t>
  </si>
  <si>
    <t>14. Titluri de participare la O.P.C.V.M. / AOPC</t>
  </si>
  <si>
    <t>14.1. Titluri de participare denominate în lei</t>
  </si>
  <si>
    <t>14.2. Titluri de participare denominate în valută</t>
  </si>
  <si>
    <t>14.3. Sume în curs de decontare pentru titluri de participare denominate în lei</t>
  </si>
  <si>
    <t>14.4. Sume în curs de decontare pentru titluri de participare denominate în valută</t>
  </si>
  <si>
    <t>15. Dividende sau alte drepturi de primit</t>
  </si>
  <si>
    <t>15.1. Dividende de încasat</t>
  </si>
  <si>
    <t>Simbol acțiune</t>
  </si>
  <si>
    <t>Data ex-dividend</t>
  </si>
  <si>
    <t>Nr. acțiuni deținute</t>
  </si>
  <si>
    <t>Dividend brut</t>
  </si>
  <si>
    <t>Dividend net de încasat</t>
  </si>
  <si>
    <t>AIT</t>
  </si>
  <si>
    <t>APDM</t>
  </si>
  <si>
    <t>AERB</t>
  </si>
  <si>
    <t>SNS</t>
  </si>
  <si>
    <t>ALCOM SA TIMISOARA</t>
  </si>
  <si>
    <t>HIDR</t>
  </si>
  <si>
    <t>SEC</t>
  </si>
  <si>
    <t>15.2. Acțiuni distribuite fără contraprestație în bani</t>
  </si>
  <si>
    <t>15.3. Acțiuni distribuite cu contraprestație în bani</t>
  </si>
  <si>
    <t>15.4. Suma de plată pentru acțiuni distribuite cu contraprestație în bani</t>
  </si>
  <si>
    <t xml:space="preserve">15.5. Drepturi de preferință netranzacționabile/ netransferabile </t>
  </si>
  <si>
    <t>ISIN</t>
  </si>
  <si>
    <t>Nr. drepturi de preferință</t>
  </si>
  <si>
    <t>Valoare teoretica drept de preferință</t>
  </si>
  <si>
    <t>Valoare totala</t>
  </si>
  <si>
    <t>ROYXZTJKJCU8</t>
  </si>
  <si>
    <t>Evoluţia activului net şi a valorii unitare a activului net în ultimii 3 ani</t>
  </si>
  <si>
    <t>Activ net</t>
  </si>
  <si>
    <t>VUAN</t>
  </si>
  <si>
    <t>Efectul de levier al Fondului Proprietatea</t>
  </si>
  <si>
    <t>Tip Metoda</t>
  </si>
  <si>
    <t xml:space="preserve"> Nivel levier</t>
  </si>
  <si>
    <t xml:space="preserve"> Valoarea expunerii</t>
  </si>
  <si>
    <t>a) Metoda brută</t>
  </si>
  <si>
    <t>b) Metoda angajamentului</t>
  </si>
  <si>
    <t>Franklin Templeton International Services S.à r.l., în calitate de administrator de fond de investiții alternative al Fondul Proprietatea SA</t>
  </si>
  <si>
    <t>BRD Groupe Societe Generale S.A.</t>
  </si>
  <si>
    <t>Pentru Reprezentant permanent</t>
  </si>
  <si>
    <t>Victor Strâmbei</t>
  </si>
  <si>
    <t>Călin Meteș, Director adjunct de portofoliu</t>
  </si>
  <si>
    <t>Şef serviciu depozitare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</si>
  <si>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</si>
  <si>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</si>
  <si>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</si>
  <si>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</si>
  <si>
    <t>SITUAŢIA DETALIATĂ A INVESTIŢIILOR LA DATA DE 30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</si>
</sst>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[$-418]d\ mmmm\ yyyy;@"/>
    <numFmt numFmtId="165" formatCode="0.0000%"/>
    <numFmt numFmtId="166" formatCode="#,##0.0000"/>
    <numFmt numFmtId="167" formatCode="_([$EUR]\ * #,##0.00_);_([$EUR]\ * \(#,##0.00\);_([$EUR]\ * &quot;-&quot;??_);_(@_)"/>
    <numFmt numFmtId="168" formatCode="_([$GBP]\ * #,##0.00_);_([$GBP]\ * \(#,##0.00\);_([$GBP]\ * &quot;-&quot;??_);_(@_)"/>
    <numFmt numFmtId="169" formatCode="_([$USD]\ * #,##0.00_);_([$USD]\ * \(#,##0.00\);_([$USD]\ * &quot;-&quot;??_);_(@_)"/>
    <numFmt numFmtId="170" formatCode="[$-418]d\-mmm\-yyyy;@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0.000%"/>
    <numFmt numFmtId="174" formatCode="_(* #,##0_);_(* \(#,##0\);_(* &quot;-&quot;??_);_(@_)"/>
    <numFmt numFmtId="175" formatCode="#,##0.00_ ;\-#,##0.00\ "/>
    <numFmt numFmtId="176" formatCode="0.0000"/>
    <numFmt numFmtId="177" formatCode="[$-418]d\-mmm\-yy;@"/>
    <numFmt numFmtId="178" formatCode="#,##0.000"/>
    <numFmt numFmtId="179" formatCode="_([$RON]\ * #,##0.00_);_([$RON]\ * \(#,##0.00\);_([$RON]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>
      <alignment vertical="top"/>
    </xf>
    <xf numFmtId="0" fontId="15" fillId="0" borderId="0"/>
    <xf numFmtId="171" fontId="2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44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5" fillId="0" borderId="0" xfId="4" quotePrefix="1" applyFont="1" applyAlignment="1">
      <alignment vertical="top"/>
    </xf>
    <xf numFmtId="0" fontId="3" fillId="0" borderId="0" xfId="3" applyFont="1"/>
    <xf numFmtId="0" fontId="6" fillId="0" borderId="0" xfId="3" applyFont="1"/>
    <xf numFmtId="0" fontId="7" fillId="0" borderId="0" xfId="3" applyFont="1" applyAlignment="1">
      <alignment horizontal="left"/>
    </xf>
    <xf numFmtId="0" fontId="8" fillId="0" borderId="0" xfId="3" applyFont="1"/>
    <xf numFmtId="164" fontId="8" fillId="0" borderId="0" xfId="3" applyNumberFormat="1" applyFont="1" applyAlignment="1">
      <alignment horizontal="left"/>
    </xf>
    <xf numFmtId="0" fontId="3" fillId="0" borderId="0" xfId="3" applyFont="1" applyAlignment="1">
      <alignment wrapText="1"/>
    </xf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5" fontId="11" fillId="3" borderId="7" xfId="4" applyNumberFormat="1" applyFont="1" applyFill="1" applyBorder="1" applyAlignment="1">
      <alignment vertical="top" wrapText="1"/>
    </xf>
    <xf numFmtId="166" fontId="11" fillId="3" borderId="7" xfId="4" applyNumberFormat="1" applyFont="1" applyFill="1" applyBorder="1" applyAlignment="1">
      <alignment vertical="top" wrapText="1"/>
    </xf>
    <xf numFmtId="4" fontId="12" fillId="0" borderId="0" xfId="3" applyNumberFormat="1" applyFont="1"/>
    <xf numFmtId="165" fontId="3" fillId="0" borderId="0" xfId="2" applyNumberFormat="1" applyFont="1"/>
    <xf numFmtId="165" fontId="12" fillId="0" borderId="0" xfId="2" applyNumberFormat="1" applyFont="1"/>
    <xf numFmtId="0" fontId="10" fillId="0" borderId="8" xfId="3" applyFont="1" applyBorder="1" applyAlignment="1">
      <alignment horizontal="left"/>
    </xf>
    <xf numFmtId="4" fontId="13" fillId="3" borderId="8" xfId="4" applyNumberFormat="1" applyFont="1" applyFill="1" applyBorder="1" applyAlignment="1">
      <alignment horizontal="left" vertical="center" wrapText="1"/>
    </xf>
    <xf numFmtId="165" fontId="14" fillId="3" borderId="8" xfId="4" applyNumberFormat="1" applyFont="1" applyFill="1" applyBorder="1" applyAlignment="1">
      <alignment vertical="top" wrapText="1"/>
    </xf>
    <xf numFmtId="166" fontId="14" fillId="3" borderId="8" xfId="4" applyNumberFormat="1" applyFont="1" applyFill="1" applyBorder="1" applyAlignment="1">
      <alignment vertical="top" wrapText="1"/>
    </xf>
    <xf numFmtId="4" fontId="14" fillId="3" borderId="8" xfId="4" applyNumberFormat="1" applyFont="1" applyFill="1" applyBorder="1" applyAlignment="1">
      <alignment vertical="top" wrapText="1"/>
    </xf>
    <xf numFmtId="43" fontId="13" fillId="0" borderId="8" xfId="5" applyNumberFormat="1" applyFont="1" applyBorder="1"/>
    <xf numFmtId="165" fontId="13" fillId="3" borderId="8" xfId="2" applyNumberFormat="1" applyFont="1" applyFill="1" applyBorder="1" applyAlignment="1">
      <alignment horizontal="right" vertical="top" wrapText="1"/>
    </xf>
    <xf numFmtId="166" fontId="13" fillId="3" borderId="8" xfId="4" applyNumberFormat="1" applyFont="1" applyFill="1" applyBorder="1" applyAlignment="1">
      <alignment horizontal="right" vertical="top" wrapText="1"/>
    </xf>
    <xf numFmtId="4" fontId="13" fillId="3" borderId="8" xfId="4" applyNumberFormat="1" applyFont="1" applyFill="1" applyBorder="1" applyAlignment="1">
      <alignment horizontal="right" vertical="top" wrapText="1"/>
    </xf>
    <xf numFmtId="165" fontId="3" fillId="0" borderId="8" xfId="3" applyNumberFormat="1" applyFont="1" applyBorder="1"/>
    <xf numFmtId="43" fontId="16" fillId="0" borderId="8" xfId="5" applyNumberFormat="1" applyFont="1" applyBorder="1"/>
    <xf numFmtId="4" fontId="3" fillId="0" borderId="8" xfId="3" applyNumberFormat="1" applyFont="1" applyBorder="1"/>
    <xf numFmtId="165" fontId="3" fillId="0" borderId="8" xfId="2" applyNumberFormat="1" applyFont="1" applyBorder="1"/>
    <xf numFmtId="0" fontId="3" fillId="0" borderId="8" xfId="3" applyFont="1" applyBorder="1" applyAlignment="1">
      <alignment horizontal="left" vertical="center" wrapText="1"/>
    </xf>
    <xf numFmtId="165" fontId="16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6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7" fontId="18" fillId="0" borderId="8" xfId="6" applyNumberFormat="1" applyFont="1" applyFill="1" applyBorder="1"/>
    <xf numFmtId="168" fontId="18" fillId="0" borderId="8" xfId="6" applyNumberFormat="1" applyFont="1" applyFill="1" applyBorder="1"/>
    <xf numFmtId="169" fontId="18" fillId="0" borderId="8" xfId="6" applyNumberFormat="1" applyFont="1" applyFill="1" applyBorder="1"/>
    <xf numFmtId="165" fontId="13" fillId="0" borderId="8" xfId="7" applyNumberFormat="1" applyFont="1" applyFill="1" applyBorder="1"/>
    <xf numFmtId="165" fontId="16" fillId="0" borderId="8" xfId="7" applyNumberFormat="1" applyFont="1" applyFill="1" applyBorder="1"/>
    <xf numFmtId="165" fontId="3" fillId="0" borderId="8" xfId="2" applyNumberFormat="1" applyFont="1" applyFill="1" applyBorder="1"/>
    <xf numFmtId="0" fontId="13" fillId="0" borderId="8" xfId="5" applyFont="1" applyBorder="1" applyAlignment="1">
      <alignment horizontal="left"/>
    </xf>
    <xf numFmtId="0" fontId="16" fillId="0" borderId="8" xfId="5" quotePrefix="1" applyFont="1" applyBorder="1" applyAlignment="1">
      <alignment wrapText="1"/>
    </xf>
    <xf numFmtId="0" fontId="3" fillId="0" borderId="0" xfId="8" applyFont="1" applyAlignment="1"/>
    <xf numFmtId="0" fontId="16" fillId="0" borderId="8" xfId="5" quotePrefix="1" applyFont="1" applyBorder="1" applyAlignment="1">
      <alignment horizontal="left" wrapText="1" indent="2"/>
    </xf>
    <xf numFmtId="43" fontId="16" fillId="0" borderId="8" xfId="5" quotePrefix="1" applyNumberFormat="1" applyFont="1" applyBorder="1"/>
    <xf numFmtId="0" fontId="10" fillId="0" borderId="8" xfId="3" applyFont="1" applyBorder="1" applyAlignment="1">
      <alignment wrapText="1"/>
    </xf>
    <xf numFmtId="165" fontId="10" fillId="0" borderId="8" xfId="2" applyNumberFormat="1" applyFont="1" applyBorder="1"/>
    <xf numFmtId="4" fontId="10" fillId="0" borderId="8" xfId="3" applyNumberFormat="1" applyFont="1" applyBorder="1"/>
    <xf numFmtId="43" fontId="19" fillId="0" borderId="8" xfId="5" applyNumberFormat="1" applyFont="1" applyBorder="1"/>
    <xf numFmtId="43" fontId="3" fillId="0" borderId="0" xfId="1" applyFont="1"/>
    <xf numFmtId="4" fontId="3" fillId="0" borderId="0" xfId="3" applyNumberFormat="1" applyFont="1"/>
    <xf numFmtId="41" fontId="16" fillId="0" borderId="8" xfId="7" applyNumberFormat="1" applyFont="1" applyFill="1" applyBorder="1"/>
    <xf numFmtId="4" fontId="13" fillId="0" borderId="8" xfId="5" applyNumberFormat="1" applyFont="1" applyBorder="1"/>
    <xf numFmtId="4" fontId="16" fillId="0" borderId="8" xfId="5" applyNumberFormat="1" applyFont="1" applyBorder="1"/>
    <xf numFmtId="167" fontId="16" fillId="0" borderId="8" xfId="6" applyNumberFormat="1" applyFont="1" applyFill="1" applyBorder="1"/>
    <xf numFmtId="169" fontId="16" fillId="0" borderId="8" xfId="6" applyNumberFormat="1" applyFont="1" applyFill="1" applyBorder="1"/>
    <xf numFmtId="168" fontId="16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0" fontId="10" fillId="0" borderId="0" xfId="3" applyFont="1"/>
    <xf numFmtId="0" fontId="9" fillId="0" borderId="0" xfId="3" applyFont="1"/>
    <xf numFmtId="166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64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6" fontId="3" fillId="0" borderId="16" xfId="3" applyNumberFormat="1" applyFont="1" applyBorder="1" applyAlignment="1">
      <alignment vertical="center" wrapText="1"/>
    </xf>
    <xf numFmtId="166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12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3" fillId="0" borderId="0" xfId="9" applyFont="1" applyAlignment="1">
      <alignment wrapText="1"/>
    </xf>
    <xf numFmtId="0" fontId="23" fillId="0" borderId="0" xfId="9" applyFont="1" applyAlignment="1">
      <alignment horizontal="center" wrapText="1"/>
    </xf>
    <xf numFmtId="0" fontId="19" fillId="0" borderId="0" xfId="9" applyFont="1" applyAlignment="1">
      <alignment horizontal="center" wrapText="1"/>
    </xf>
    <xf numFmtId="0" fontId="3" fillId="0" borderId="18" xfId="3" applyFont="1" applyBorder="1"/>
    <xf numFmtId="0" fontId="3" fillId="0" borderId="8" xfId="3" applyFont="1" applyBorder="1"/>
    <xf numFmtId="170" fontId="13" fillId="0" borderId="8" xfId="9" applyNumberFormat="1" applyFont="1" applyBorder="1" applyAlignment="1">
      <alignment wrapText="1"/>
    </xf>
    <xf numFmtId="172" fontId="3" fillId="0" borderId="19" xfId="10" applyNumberFormat="1" applyFont="1" applyFill="1" applyBorder="1"/>
    <xf numFmtId="0" fontId="3" fillId="0" borderId="19" xfId="3" applyFont="1" applyBorder="1"/>
    <xf numFmtId="166" fontId="3" fillId="0" borderId="19" xfId="3" applyNumberFormat="1" applyFont="1" applyBorder="1"/>
    <xf numFmtId="4" fontId="3" fillId="0" borderId="19" xfId="10" applyNumberFormat="1" applyFont="1" applyFill="1" applyBorder="1"/>
    <xf numFmtId="10" fontId="3" fillId="0" borderId="19" xfId="3" applyNumberFormat="1" applyFont="1" applyBorder="1"/>
    <xf numFmtId="0" fontId="3" fillId="0" borderId="13" xfId="3" applyFont="1" applyBorder="1"/>
    <xf numFmtId="4" fontId="13" fillId="0" borderId="0" xfId="9" applyNumberFormat="1" applyFont="1" applyAlignment="1">
      <alignment wrapText="1"/>
    </xf>
    <xf numFmtId="4" fontId="24" fillId="0" borderId="0" xfId="9" applyNumberFormat="1" applyFont="1" applyAlignment="1">
      <alignment wrapText="1"/>
    </xf>
    <xf numFmtId="0" fontId="13" fillId="0" borderId="0" xfId="9" applyFont="1"/>
    <xf numFmtId="172" fontId="3" fillId="0" borderId="0" xfId="10" applyNumberFormat="1" applyFont="1" applyFill="1" applyBorder="1"/>
    <xf numFmtId="4" fontId="3" fillId="0" borderId="0" xfId="10" applyNumberFormat="1" applyFont="1" applyFill="1" applyBorder="1"/>
    <xf numFmtId="10" fontId="3" fillId="0" borderId="0" xfId="3" applyNumberFormat="1" applyFont="1"/>
    <xf numFmtId="0" fontId="10" fillId="0" borderId="0" xfId="3" applyFont="1" applyAlignment="1">
      <alignment wrapText="1"/>
    </xf>
    <xf numFmtId="4" fontId="10" fillId="0" borderId="0" xfId="10" applyNumberFormat="1" applyFont="1" applyBorder="1" applyAlignment="1">
      <alignment wrapText="1"/>
    </xf>
    <xf numFmtId="173" fontId="10" fillId="0" borderId="0" xfId="3" applyNumberFormat="1" applyFont="1" applyAlignment="1">
      <alignment wrapText="1"/>
    </xf>
    <xf numFmtId="165" fontId="10" fillId="0" borderId="0" xfId="3" applyNumberFormat="1" applyFont="1" applyAlignment="1">
      <alignment wrapText="1"/>
    </xf>
    <xf numFmtId="4" fontId="19" fillId="0" borderId="0" xfId="9" applyNumberFormat="1" applyFont="1" applyAlignment="1">
      <alignment horizontal="center" wrapText="1"/>
    </xf>
    <xf numFmtId="165" fontId="13" fillId="0" borderId="0" xfId="7" applyNumberFormat="1" applyFont="1" applyFill="1"/>
    <xf numFmtId="4" fontId="20" fillId="0" borderId="0" xfId="9" applyNumberFormat="1" applyFont="1" applyAlignment="1">
      <alignment horizontal="center" wrapText="1"/>
    </xf>
    <xf numFmtId="172" fontId="3" fillId="0" borderId="8" xfId="10" applyNumberFormat="1" applyFont="1" applyFill="1" applyBorder="1"/>
    <xf numFmtId="10" fontId="3" fillId="0" borderId="8" xfId="3" applyNumberFormat="1" applyFont="1" applyBorder="1"/>
    <xf numFmtId="0" fontId="13" fillId="0" borderId="13" xfId="9" applyFont="1" applyBorder="1" applyAlignment="1">
      <alignment wrapText="1"/>
    </xf>
    <xf numFmtId="4" fontId="10" fillId="0" borderId="0" xfId="10" applyNumberFormat="1" applyFont="1" applyFill="1" applyBorder="1" applyAlignment="1">
      <alignment wrapText="1"/>
    </xf>
    <xf numFmtId="4" fontId="19" fillId="0" borderId="0" xfId="9" applyNumberFormat="1" applyFont="1"/>
    <xf numFmtId="0" fontId="24" fillId="0" borderId="0" xfId="9" applyFont="1"/>
    <xf numFmtId="4" fontId="10" fillId="0" borderId="0" xfId="3" applyNumberFormat="1" applyFont="1" applyAlignment="1">
      <alignment wrapText="1"/>
    </xf>
    <xf numFmtId="0" fontId="13" fillId="0" borderId="0" xfId="3" applyFont="1"/>
    <xf numFmtId="0" fontId="19" fillId="0" borderId="0" xfId="3" applyFont="1" applyAlignment="1">
      <alignment horizontal="center" vertical="center" wrapText="1"/>
    </xf>
    <xf numFmtId="0" fontId="13" fillId="0" borderId="0" xfId="11" applyFont="1"/>
    <xf numFmtId="0" fontId="10" fillId="0" borderId="0" xfId="8" applyFont="1" applyAlignment="1"/>
    <xf numFmtId="0" fontId="13" fillId="0" borderId="20" xfId="11" applyFont="1" applyBorder="1" applyAlignment="1">
      <alignment horizontal="center"/>
    </xf>
    <xf numFmtId="3" fontId="13" fillId="0" borderId="20" xfId="11" applyNumberFormat="1" applyFont="1" applyBorder="1"/>
    <xf numFmtId="4" fontId="13" fillId="0" borderId="20" xfId="11" applyNumberFormat="1" applyFont="1" applyBorder="1"/>
    <xf numFmtId="4" fontId="13" fillId="0" borderId="20" xfId="11" applyNumberFormat="1" applyFont="1" applyBorder="1" applyAlignment="1">
      <alignment horizontal="right"/>
    </xf>
    <xf numFmtId="165" fontId="13" fillId="0" borderId="21" xfId="2" applyNumberFormat="1" applyFont="1" applyFill="1" applyBorder="1" applyAlignment="1">
      <alignment horizontal="right"/>
    </xf>
    <xf numFmtId="165" fontId="13" fillId="0" borderId="20" xfId="9" applyNumberFormat="1" applyFont="1" applyBorder="1" applyAlignment="1">
      <alignment horizontal="right" wrapText="1"/>
    </xf>
    <xf numFmtId="165" fontId="13" fillId="0" borderId="8" xfId="9" applyNumberFormat="1" applyFont="1" applyBorder="1" applyAlignment="1">
      <alignment horizontal="right" wrapText="1"/>
    </xf>
    <xf numFmtId="165" fontId="13" fillId="0" borderId="8" xfId="7" applyNumberFormat="1" applyFont="1" applyFill="1" applyBorder="1" applyAlignment="1"/>
    <xf numFmtId="0" fontId="3" fillId="4" borderId="0" xfId="8" applyFont="1" applyFill="1" applyAlignment="1">
      <alignment wrapText="1"/>
    </xf>
    <xf numFmtId="43" fontId="3" fillId="5" borderId="0" xfId="9" applyNumberFormat="1" applyFont="1" applyFill="1"/>
    <xf numFmtId="4" fontId="3" fillId="0" borderId="0" xfId="8" applyNumberFormat="1" applyFont="1" applyAlignment="1"/>
    <xf numFmtId="43" fontId="13" fillId="0" borderId="0" xfId="13" applyFont="1"/>
    <xf numFmtId="0" fontId="25" fillId="0" borderId="18" xfId="8" applyFont="1" applyBorder="1" applyAlignment="1">
      <alignment horizontal="left" vertical="center"/>
    </xf>
    <xf numFmtId="0" fontId="13" fillId="0" borderId="8" xfId="11" applyFont="1" applyBorder="1" applyAlignment="1">
      <alignment horizontal="right" vertical="center"/>
    </xf>
    <xf numFmtId="4" fontId="13" fillId="0" borderId="8" xfId="11" applyNumberFormat="1" applyFont="1" applyBorder="1" applyAlignment="1">
      <alignment vertical="center"/>
    </xf>
    <xf numFmtId="4" fontId="13" fillId="0" borderId="8" xfId="11" applyNumberFormat="1" applyFont="1" applyBorder="1" applyAlignment="1">
      <alignment horizontal="right" vertical="center"/>
    </xf>
    <xf numFmtId="165" fontId="13" fillId="0" borderId="8" xfId="7" applyNumberFormat="1" applyFont="1" applyFill="1" applyBorder="1" applyAlignment="1">
      <alignment vertical="center"/>
    </xf>
    <xf numFmtId="165" fontId="13" fillId="0" borderId="8" xfId="9" applyNumberFormat="1" applyFont="1" applyBorder="1" applyAlignment="1">
      <alignment horizontal="right" vertical="center" wrapText="1"/>
    </xf>
    <xf numFmtId="0" fontId="3" fillId="0" borderId="0" xfId="8" applyFont="1" applyAlignment="1">
      <alignment wrapText="1"/>
    </xf>
    <xf numFmtId="0" fontId="26" fillId="0" borderId="0" xfId="8" applyFont="1" applyAlignment="1">
      <alignment horizontal="left" vertical="center"/>
    </xf>
    <xf numFmtId="0" fontId="13" fillId="0" borderId="25" xfId="11" applyFont="1" applyBorder="1" applyAlignment="1">
      <alignment vertical="center"/>
    </xf>
    <xf numFmtId="4" fontId="13" fillId="0" borderId="0" xfId="11" applyNumberFormat="1" applyFont="1"/>
    <xf numFmtId="4" fontId="19" fillId="0" borderId="0" xfId="11" applyNumberFormat="1" applyFont="1"/>
    <xf numFmtId="43" fontId="13" fillId="0" borderId="0" xfId="11" applyNumberFormat="1" applyFont="1"/>
    <xf numFmtId="4" fontId="13" fillId="0" borderId="25" xfId="11" applyNumberFormat="1" applyFont="1" applyBorder="1"/>
    <xf numFmtId="165" fontId="19" fillId="0" borderId="25" xfId="7" applyNumberFormat="1" applyFont="1" applyFill="1" applyBorder="1"/>
    <xf numFmtId="0" fontId="3" fillId="0" borderId="0" xfId="8" applyFont="1" applyAlignment="1">
      <alignment horizontal="right"/>
    </xf>
    <xf numFmtId="174" fontId="3" fillId="0" borderId="0" xfId="1" applyNumberFormat="1" applyFont="1" applyAlignment="1"/>
    <xf numFmtId="4" fontId="13" fillId="0" borderId="0" xfId="9" applyNumberFormat="1" applyFont="1"/>
    <xf numFmtId="43" fontId="13" fillId="0" borderId="0" xfId="13" applyFont="1" applyFill="1"/>
    <xf numFmtId="165" fontId="10" fillId="0" borderId="0" xfId="8" applyNumberFormat="1" applyFont="1" applyAlignment="1">
      <alignment wrapText="1"/>
    </xf>
    <xf numFmtId="165" fontId="3" fillId="0" borderId="0" xfId="2" applyNumberFormat="1" applyFont="1" applyBorder="1"/>
    <xf numFmtId="2" fontId="10" fillId="0" borderId="0" xfId="3" applyNumberFormat="1" applyFont="1" applyAlignment="1">
      <alignment wrapText="1"/>
    </xf>
    <xf numFmtId="165" fontId="10" fillId="0" borderId="0" xfId="3" applyNumberFormat="1" applyFont="1"/>
    <xf numFmtId="4" fontId="10" fillId="0" borderId="0" xfId="10" applyNumberFormat="1" applyFont="1" applyBorder="1"/>
    <xf numFmtId="10" fontId="10" fillId="0" borderId="0" xfId="3" applyNumberFormat="1" applyFont="1"/>
    <xf numFmtId="175" fontId="10" fillId="0" borderId="0" xfId="10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8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4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3" xfId="3" applyFont="1" applyBorder="1" applyAlignment="1">
      <alignment wrapText="1"/>
    </xf>
    <xf numFmtId="165" fontId="3" fillId="0" borderId="19" xfId="3" applyNumberFormat="1" applyFont="1" applyBorder="1"/>
    <xf numFmtId="165" fontId="3" fillId="0" borderId="8" xfId="3" applyNumberFormat="1" applyFont="1" applyBorder="1" applyAlignment="1">
      <alignment wrapText="1"/>
    </xf>
    <xf numFmtId="0" fontId="10" fillId="0" borderId="26" xfId="3" applyFont="1" applyBorder="1" applyAlignment="1">
      <alignment wrapText="1"/>
    </xf>
    <xf numFmtId="0" fontId="10" fillId="0" borderId="27" xfId="3" applyFont="1" applyBorder="1" applyAlignment="1">
      <alignment wrapText="1"/>
    </xf>
    <xf numFmtId="4" fontId="10" fillId="0" borderId="27" xfId="3" applyNumberFormat="1" applyFont="1" applyBorder="1" applyAlignment="1">
      <alignment wrapText="1"/>
    </xf>
    <xf numFmtId="165" fontId="10" fillId="0" borderId="27" xfId="3" applyNumberFormat="1" applyFont="1" applyBorder="1" applyAlignment="1">
      <alignment wrapText="1"/>
    </xf>
    <xf numFmtId="165" fontId="10" fillId="0" borderId="22" xfId="3" applyNumberFormat="1" applyFont="1" applyBorder="1" applyAlignment="1">
      <alignment wrapText="1"/>
    </xf>
    <xf numFmtId="4" fontId="3" fillId="0" borderId="8" xfId="10" applyNumberFormat="1" applyFont="1" applyFill="1" applyBorder="1"/>
    <xf numFmtId="165" fontId="3" fillId="0" borderId="13" xfId="3" applyNumberFormat="1" applyFont="1" applyBorder="1"/>
    <xf numFmtId="10" fontId="10" fillId="0" borderId="0" xfId="3" applyNumberFormat="1" applyFont="1" applyAlignment="1">
      <alignment wrapText="1"/>
    </xf>
    <xf numFmtId="0" fontId="12" fillId="0" borderId="0" xfId="3" applyFont="1" applyAlignment="1">
      <alignment wrapText="1"/>
    </xf>
    <xf numFmtId="0" fontId="10" fillId="0" borderId="0" xfId="3" applyFont="1" applyAlignment="1">
      <alignment horizontal="left"/>
    </xf>
    <xf numFmtId="4" fontId="3" fillId="0" borderId="0" xfId="3" applyNumberFormat="1" applyFont="1" applyAlignment="1">
      <alignment wrapText="1"/>
    </xf>
    <xf numFmtId="4" fontId="12" fillId="0" borderId="0" xfId="3" applyNumberFormat="1" applyFont="1" applyAlignment="1">
      <alignment wrapText="1"/>
    </xf>
    <xf numFmtId="4" fontId="3" fillId="0" borderId="19" xfId="3" applyNumberFormat="1" applyFont="1" applyBorder="1"/>
    <xf numFmtId="0" fontId="27" fillId="0" borderId="0" xfId="3" applyFont="1"/>
    <xf numFmtId="2" fontId="3" fillId="0" borderId="8" xfId="3" applyNumberFormat="1" applyFont="1" applyBorder="1"/>
    <xf numFmtId="176" fontId="3" fillId="0" borderId="19" xfId="3" applyNumberFormat="1" applyFont="1" applyBorder="1"/>
    <xf numFmtId="0" fontId="28" fillId="0" borderId="0" xfId="3" applyFont="1"/>
    <xf numFmtId="43" fontId="13" fillId="0" borderId="0" xfId="13" applyFont="1" applyFill="1" applyAlignment="1">
      <alignment wrapText="1"/>
    </xf>
    <xf numFmtId="0" fontId="24" fillId="0" borderId="0" xfId="9" applyFont="1" applyAlignment="1">
      <alignment wrapText="1"/>
    </xf>
    <xf numFmtId="0" fontId="13" fillId="0" borderId="0" xfId="9" applyFont="1" applyAlignment="1">
      <alignment horizontal="left" wrapText="1"/>
    </xf>
    <xf numFmtId="177" fontId="13" fillId="0" borderId="20" xfId="11" applyNumberFormat="1" applyFont="1" applyBorder="1" applyAlignment="1">
      <alignment horizontal="right"/>
    </xf>
    <xf numFmtId="4" fontId="25" fillId="0" borderId="8" xfId="11" applyNumberFormat="1" applyFont="1" applyBorder="1" applyAlignment="1">
      <alignment horizontal="right" vertical="center"/>
    </xf>
    <xf numFmtId="165" fontId="13" fillId="0" borderId="13" xfId="7" applyNumberFormat="1" applyFont="1" applyFill="1" applyBorder="1"/>
    <xf numFmtId="178" fontId="25" fillId="0" borderId="0" xfId="9" applyNumberFormat="1" applyFont="1" applyAlignment="1">
      <alignment horizontal="center" vertical="center"/>
    </xf>
    <xf numFmtId="179" fontId="24" fillId="0" borderId="0" xfId="9" applyNumberFormat="1" applyFont="1"/>
    <xf numFmtId="0" fontId="19" fillId="0" borderId="0" xfId="9" applyFont="1"/>
    <xf numFmtId="3" fontId="13" fillId="0" borderId="0" xfId="11" applyNumberFormat="1" applyFont="1"/>
    <xf numFmtId="4" fontId="26" fillId="0" borderId="25" xfId="11" applyNumberFormat="1" applyFont="1" applyBorder="1" applyAlignment="1">
      <alignment horizontal="right" vertical="center"/>
    </xf>
    <xf numFmtId="4" fontId="19" fillId="0" borderId="25" xfId="9" applyNumberFormat="1" applyFont="1" applyBorder="1"/>
    <xf numFmtId="165" fontId="19" fillId="0" borderId="0" xfId="11" applyNumberFormat="1" applyFont="1" applyAlignment="1">
      <alignment horizontal="right" wrapText="1"/>
    </xf>
    <xf numFmtId="0" fontId="19" fillId="0" borderId="25" xfId="9" applyFont="1" applyBorder="1"/>
    <xf numFmtId="178" fontId="26" fillId="0" borderId="0" xfId="9" applyNumberFormat="1" applyFont="1" applyAlignment="1">
      <alignment horizontal="center" vertical="center"/>
    </xf>
    <xf numFmtId="0" fontId="23" fillId="0" borderId="0" xfId="9" applyFont="1"/>
    <xf numFmtId="165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9" fillId="0" borderId="0" xfId="3" applyFont="1"/>
    <xf numFmtId="0" fontId="3" fillId="0" borderId="28" xfId="3" applyFont="1" applyBorder="1" applyAlignment="1">
      <alignment wrapText="1"/>
    </xf>
    <xf numFmtId="165" fontId="13" fillId="0" borderId="21" xfId="9" applyNumberFormat="1" applyFont="1" applyBorder="1" applyAlignment="1">
      <alignment horizontal="right" wrapText="1"/>
    </xf>
    <xf numFmtId="43" fontId="20" fillId="0" borderId="0" xfId="1" applyFont="1" applyBorder="1" applyAlignment="1">
      <alignment wrapText="1"/>
    </xf>
    <xf numFmtId="0" fontId="10" fillId="0" borderId="0" xfId="3" applyFont="1" applyAlignment="1">
      <alignment horizontal="left" vertical="center"/>
    </xf>
    <xf numFmtId="0" fontId="27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0" fontId="3" fillId="0" borderId="19" xfId="3" applyFont="1" applyBorder="1" applyAlignment="1">
      <alignment wrapText="1"/>
    </xf>
    <xf numFmtId="3" fontId="3" fillId="0" borderId="19" xfId="3" applyNumberFormat="1" applyFont="1" applyBorder="1" applyAlignment="1">
      <alignment wrapText="1"/>
    </xf>
    <xf numFmtId="4" fontId="3" fillId="0" borderId="19" xfId="3" applyNumberFormat="1" applyFont="1" applyBorder="1" applyAlignment="1">
      <alignment wrapText="1"/>
    </xf>
    <xf numFmtId="165" fontId="13" fillId="0" borderId="24" xfId="9" applyNumberFormat="1" applyFont="1" applyBorder="1" applyAlignment="1">
      <alignment horizontal="right" wrapText="1"/>
    </xf>
    <xf numFmtId="0" fontId="3" fillId="0" borderId="0" xfId="3" applyFont="1" applyAlignment="1">
      <alignment horizontal="right" vertical="center" wrapText="1"/>
    </xf>
    <xf numFmtId="3" fontId="3" fillId="0" borderId="0" xfId="3" applyNumberFormat="1" applyFont="1"/>
    <xf numFmtId="0" fontId="3" fillId="0" borderId="0" xfId="3" applyFont="1" applyAlignment="1">
      <alignment horizontal="justify" vertical="center" wrapText="1"/>
    </xf>
    <xf numFmtId="0" fontId="9" fillId="2" borderId="0" xfId="3" applyFont="1" applyFill="1" applyAlignment="1">
      <alignment horizontal="center" vertical="center"/>
    </xf>
    <xf numFmtId="164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18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6" fontId="3" fillId="0" borderId="8" xfId="3" applyNumberFormat="1" applyFont="1" applyBorder="1" applyAlignment="1">
      <alignment horizontal="right" vertical="center" wrapText="1"/>
    </xf>
    <xf numFmtId="166" fontId="3" fillId="0" borderId="13" xfId="3" applyNumberFormat="1" applyFont="1" applyBorder="1" applyAlignment="1">
      <alignment horizontal="right" vertical="center" wrapText="1"/>
    </xf>
    <xf numFmtId="10" fontId="13" fillId="0" borderId="13" xfId="9" applyNumberFormat="1" applyFont="1" applyBorder="1" applyAlignment="1">
      <alignment horizontal="right" wrapText="1"/>
    </xf>
    <xf numFmtId="0" fontId="19" fillId="0" borderId="0" xfId="3" applyFont="1" applyAlignment="1">
      <alignment horizontal="center" vertical="center" wrapText="1"/>
    </xf>
    <xf numFmtId="165" fontId="13" fillId="0" borderId="22" xfId="12" applyNumberFormat="1" applyFont="1" applyFill="1" applyBorder="1" applyAlignment="1">
      <alignment horizontal="center" vertical="center" wrapText="1"/>
    </xf>
    <xf numFmtId="165" fontId="13" fillId="0" borderId="23" xfId="12" applyNumberFormat="1" applyFont="1" applyFill="1" applyBorder="1" applyAlignment="1">
      <alignment horizontal="center" vertical="center" wrapText="1"/>
    </xf>
    <xf numFmtId="165" fontId="13" fillId="0" borderId="24" xfId="12" applyNumberFormat="1" applyFont="1" applyFill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0" fontId="13" fillId="0" borderId="21" xfId="11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wrapText="1"/>
    </xf>
    <xf numFmtId="0" fontId="3" fillId="0" borderId="24" xfId="3" applyFont="1" applyBorder="1" applyAlignment="1">
      <alignment horizontal="center" wrapText="1"/>
    </xf>
    <xf numFmtId="38" fontId="9" fillId="2" borderId="1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top" wrapText="1"/>
    </xf>
    <xf numFmtId="164" fontId="9" fillId="2" borderId="2" xfId="4" applyNumberFormat="1" applyFont="1" applyFill="1" applyBorder="1" applyAlignment="1">
      <alignment horizontal="center" vertical="top" wrapText="1"/>
    </xf>
    <xf numFmtId="164" fontId="9" fillId="2" borderId="3" xfId="4" applyNumberFormat="1" applyFont="1" applyFill="1" applyBorder="1" applyAlignment="1">
      <alignment horizontal="center" vertical="top" wrapText="1"/>
    </xf>
    <xf numFmtId="164" fontId="9" fillId="2" borderId="4" xfId="4" applyNumberFormat="1" applyFont="1" applyFill="1" applyBorder="1" applyAlignment="1">
      <alignment horizontal="center" vertical="top" wrapText="1"/>
    </xf>
  </cellXfs>
  <cellStyles count="14">
    <cellStyle name="Comma" xfId="1" builtinId="3"/>
    <cellStyle name="Comma 10 2" xfId="13" xr:uid="{ECE65D37-569E-4F17-9B56-81A28A595E9D}"/>
    <cellStyle name="Comma 6" xfId="6" xr:uid="{BB97D425-3557-43EB-9B82-BA75967A1384}"/>
    <cellStyle name="Comma 8" xfId="10" xr:uid="{70C91640-FDA7-4124-8DAF-CC4226A29F14}"/>
    <cellStyle name="Normal" xfId="0" builtinId="0"/>
    <cellStyle name="Normal 2" xfId="8" xr:uid="{B6FD67EE-BC1C-4F20-ACE3-5333FC31ACE0}"/>
    <cellStyle name="Normal 52" xfId="3" xr:uid="{546DCCDC-50B7-47D0-A48A-D1C51A052123}"/>
    <cellStyle name="Normal 7" xfId="4" xr:uid="{9640419E-A14D-4267-BA91-6858B44B555C}"/>
    <cellStyle name="Normal_Anexa 4_anual" xfId="5" xr:uid="{51F7C59B-A407-460D-9A82-1E5C0440D779}"/>
    <cellStyle name="Normal_situatia detaliata a investitiilor FP - 31.12.2010" xfId="9" xr:uid="{BC901373-3A2E-4E6F-8D12-51BFBD6F4B61}"/>
    <cellStyle name="Normal_situatia detaliata a investitiilor FP - 31.12.2010 2" xfId="11" xr:uid="{482D1609-83D3-4DAE-A64E-B19B32A20547}"/>
    <cellStyle name="Percent" xfId="2" builtinId="5"/>
    <cellStyle name="Percent 3" xfId="7" xr:uid="{34649267-2630-4836-9AF1-C6B9904DE01E}"/>
    <cellStyle name="Percent 3 2 2" xfId="12" xr:uid="{50FEED68-A70C-4E48-B268-9A4A21F753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0B1F-0BDF-44BB-9F1B-A3F10248A986}">
  <dimension ref="A1:BI423"/>
  <sheetViews>
    <sheetView tabSelected="1" workbookViewId="0">
      <pane xSplit="2" ySplit="10" topLeftCell="C95" activePane="bottomRight" state="frozen"/>
      <selection activeCell="D384" sqref="D384"/>
      <selection pane="topRight" activeCell="D384" sqref="D384"/>
      <selection pane="bottomLeft" activeCell="D384" sqref="D384"/>
      <selection pane="bottomRight" activeCell="B124" sqref="B124"/>
    </sheetView>
  </sheetViews>
  <sheetFormatPr defaultRowHeight="11.25" outlineLevelRow="1" x14ac:dyDescent="0.2"/>
  <cols>
    <col min="1" max="1" width="6.85546875" style="1" customWidth="1"/>
    <col min="2" max="2" width="74.85546875" style="10" customWidth="1"/>
    <col min="3" max="3" width="17" style="5" customWidth="1"/>
    <col min="4" max="4" width="22.5703125" style="5" customWidth="1"/>
    <col min="5" max="5" width="19.5703125" style="5" customWidth="1"/>
    <col min="6" max="6" width="19" style="5" customWidth="1"/>
    <col min="7" max="7" width="16.42578125" style="5" customWidth="1"/>
    <col min="8" max="8" width="16.85546875" style="5" customWidth="1"/>
    <col min="9" max="9" width="17.5703125" style="5" customWidth="1"/>
    <col min="10" max="10" width="20.85546875" style="5" customWidth="1"/>
    <col min="11" max="11" width="31" style="5" customWidth="1"/>
    <col min="12" max="12" width="23" style="5" customWidth="1"/>
    <col min="13" max="13" width="26.85546875" style="5" customWidth="1"/>
    <col min="14" max="14" width="18.28515625" style="5" customWidth="1"/>
    <col min="15" max="15" width="22" style="5" customWidth="1"/>
    <col min="16" max="16" width="20.42578125" style="5" customWidth="1"/>
    <col min="17" max="17" width="22.5703125" style="6" customWidth="1"/>
    <col min="18" max="18" width="20.140625" style="5" customWidth="1"/>
    <col min="19" max="19" width="20.5703125" style="5" customWidth="1"/>
    <col min="20" max="20" width="18.28515625" style="5" customWidth="1"/>
    <col min="21" max="21" width="18.85546875" style="5" customWidth="1"/>
    <col min="22" max="22" width="19" style="5" customWidth="1"/>
    <col min="23" max="23" width="9.140625" style="6"/>
    <col min="24" max="256" width="9.140625" style="5"/>
    <col min="257" max="257" width="6.85546875" style="5" customWidth="1"/>
    <col min="258" max="258" width="74.85546875" style="5" customWidth="1"/>
    <col min="259" max="259" width="20.85546875" style="5" customWidth="1"/>
    <col min="260" max="260" width="22.5703125" style="5" customWidth="1"/>
    <col min="261" max="261" width="19.5703125" style="5" customWidth="1"/>
    <col min="262" max="262" width="25.140625" style="5" customWidth="1"/>
    <col min="263" max="263" width="18" style="5" customWidth="1"/>
    <col min="264" max="264" width="19.42578125" style="5" bestFit="1" customWidth="1"/>
    <col min="265" max="265" width="20.5703125" style="5" customWidth="1"/>
    <col min="266" max="266" width="24" style="5" customWidth="1"/>
    <col min="267" max="267" width="20" style="5" customWidth="1"/>
    <col min="268" max="268" width="23" style="5" customWidth="1"/>
    <col min="269" max="269" width="26.85546875" style="5" customWidth="1"/>
    <col min="270" max="270" width="18.28515625" style="5" customWidth="1"/>
    <col min="271" max="271" width="22" style="5" customWidth="1"/>
    <col min="272" max="272" width="20.42578125" style="5" customWidth="1"/>
    <col min="273" max="273" width="22.5703125" style="5" customWidth="1"/>
    <col min="274" max="274" width="20.140625" style="5" customWidth="1"/>
    <col min="275" max="275" width="20.5703125" style="5" customWidth="1"/>
    <col min="276" max="276" width="18.28515625" style="5" customWidth="1"/>
    <col min="277" max="277" width="18.85546875" style="5" customWidth="1"/>
    <col min="278" max="278" width="19" style="5" customWidth="1"/>
    <col min="279" max="512" width="9.140625" style="5"/>
    <col min="513" max="513" width="6.85546875" style="5" customWidth="1"/>
    <col min="514" max="514" width="74.85546875" style="5" customWidth="1"/>
    <col min="515" max="515" width="20.85546875" style="5" customWidth="1"/>
    <col min="516" max="516" width="22.5703125" style="5" customWidth="1"/>
    <col min="517" max="517" width="19.5703125" style="5" customWidth="1"/>
    <col min="518" max="518" width="25.140625" style="5" customWidth="1"/>
    <col min="519" max="519" width="18" style="5" customWidth="1"/>
    <col min="520" max="520" width="19.42578125" style="5" bestFit="1" customWidth="1"/>
    <col min="521" max="521" width="20.5703125" style="5" customWidth="1"/>
    <col min="522" max="522" width="24" style="5" customWidth="1"/>
    <col min="523" max="523" width="20" style="5" customWidth="1"/>
    <col min="524" max="524" width="23" style="5" customWidth="1"/>
    <col min="525" max="525" width="26.85546875" style="5" customWidth="1"/>
    <col min="526" max="526" width="18.28515625" style="5" customWidth="1"/>
    <col min="527" max="527" width="22" style="5" customWidth="1"/>
    <col min="528" max="528" width="20.42578125" style="5" customWidth="1"/>
    <col min="529" max="529" width="22.5703125" style="5" customWidth="1"/>
    <col min="530" max="530" width="20.140625" style="5" customWidth="1"/>
    <col min="531" max="531" width="20.5703125" style="5" customWidth="1"/>
    <col min="532" max="532" width="18.28515625" style="5" customWidth="1"/>
    <col min="533" max="533" width="18.85546875" style="5" customWidth="1"/>
    <col min="534" max="534" width="19" style="5" customWidth="1"/>
    <col min="535" max="768" width="9.140625" style="5"/>
    <col min="769" max="769" width="6.85546875" style="5" customWidth="1"/>
    <col min="770" max="770" width="74.85546875" style="5" customWidth="1"/>
    <col min="771" max="771" width="20.85546875" style="5" customWidth="1"/>
    <col min="772" max="772" width="22.5703125" style="5" customWidth="1"/>
    <col min="773" max="773" width="19.5703125" style="5" customWidth="1"/>
    <col min="774" max="774" width="25.140625" style="5" customWidth="1"/>
    <col min="775" max="775" width="18" style="5" customWidth="1"/>
    <col min="776" max="776" width="19.42578125" style="5" bestFit="1" customWidth="1"/>
    <col min="777" max="777" width="20.5703125" style="5" customWidth="1"/>
    <col min="778" max="778" width="24" style="5" customWidth="1"/>
    <col min="779" max="779" width="20" style="5" customWidth="1"/>
    <col min="780" max="780" width="23" style="5" customWidth="1"/>
    <col min="781" max="781" width="26.85546875" style="5" customWidth="1"/>
    <col min="782" max="782" width="18.28515625" style="5" customWidth="1"/>
    <col min="783" max="783" width="22" style="5" customWidth="1"/>
    <col min="784" max="784" width="20.42578125" style="5" customWidth="1"/>
    <col min="785" max="785" width="22.5703125" style="5" customWidth="1"/>
    <col min="786" max="786" width="20.140625" style="5" customWidth="1"/>
    <col min="787" max="787" width="20.5703125" style="5" customWidth="1"/>
    <col min="788" max="788" width="18.28515625" style="5" customWidth="1"/>
    <col min="789" max="789" width="18.85546875" style="5" customWidth="1"/>
    <col min="790" max="790" width="19" style="5" customWidth="1"/>
    <col min="791" max="1024" width="9.140625" style="5"/>
    <col min="1025" max="1025" width="6.85546875" style="5" customWidth="1"/>
    <col min="1026" max="1026" width="74.85546875" style="5" customWidth="1"/>
    <col min="1027" max="1027" width="20.85546875" style="5" customWidth="1"/>
    <col min="1028" max="1028" width="22.5703125" style="5" customWidth="1"/>
    <col min="1029" max="1029" width="19.5703125" style="5" customWidth="1"/>
    <col min="1030" max="1030" width="25.140625" style="5" customWidth="1"/>
    <col min="1031" max="1031" width="18" style="5" customWidth="1"/>
    <col min="1032" max="1032" width="19.42578125" style="5" bestFit="1" customWidth="1"/>
    <col min="1033" max="1033" width="20.570312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5546875" style="5" customWidth="1"/>
    <col min="1038" max="1038" width="18.28515625" style="5" customWidth="1"/>
    <col min="1039" max="1039" width="22" style="5" customWidth="1"/>
    <col min="1040" max="1040" width="20.42578125" style="5" customWidth="1"/>
    <col min="1041" max="1041" width="22.5703125" style="5" customWidth="1"/>
    <col min="1042" max="1042" width="20.140625" style="5" customWidth="1"/>
    <col min="1043" max="1043" width="20.5703125" style="5" customWidth="1"/>
    <col min="1044" max="1044" width="18.28515625" style="5" customWidth="1"/>
    <col min="1045" max="1045" width="18.85546875" style="5" customWidth="1"/>
    <col min="1046" max="1046" width="19" style="5" customWidth="1"/>
    <col min="1047" max="1280" width="9.140625" style="5"/>
    <col min="1281" max="1281" width="6.85546875" style="5" customWidth="1"/>
    <col min="1282" max="1282" width="74.85546875" style="5" customWidth="1"/>
    <col min="1283" max="1283" width="20.85546875" style="5" customWidth="1"/>
    <col min="1284" max="1284" width="22.5703125" style="5" customWidth="1"/>
    <col min="1285" max="1285" width="19.5703125" style="5" customWidth="1"/>
    <col min="1286" max="1286" width="25.140625" style="5" customWidth="1"/>
    <col min="1287" max="1287" width="18" style="5" customWidth="1"/>
    <col min="1288" max="1288" width="19.42578125" style="5" bestFit="1" customWidth="1"/>
    <col min="1289" max="1289" width="20.570312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5546875" style="5" customWidth="1"/>
    <col min="1294" max="1294" width="18.28515625" style="5" customWidth="1"/>
    <col min="1295" max="1295" width="22" style="5" customWidth="1"/>
    <col min="1296" max="1296" width="20.42578125" style="5" customWidth="1"/>
    <col min="1297" max="1297" width="22.5703125" style="5" customWidth="1"/>
    <col min="1298" max="1298" width="20.140625" style="5" customWidth="1"/>
    <col min="1299" max="1299" width="20.5703125" style="5" customWidth="1"/>
    <col min="1300" max="1300" width="18.28515625" style="5" customWidth="1"/>
    <col min="1301" max="1301" width="18.85546875" style="5" customWidth="1"/>
    <col min="1302" max="1302" width="19" style="5" customWidth="1"/>
    <col min="1303" max="1536" width="9.140625" style="5"/>
    <col min="1537" max="1537" width="6.85546875" style="5" customWidth="1"/>
    <col min="1538" max="1538" width="74.85546875" style="5" customWidth="1"/>
    <col min="1539" max="1539" width="20.85546875" style="5" customWidth="1"/>
    <col min="1540" max="1540" width="22.5703125" style="5" customWidth="1"/>
    <col min="1541" max="1541" width="19.5703125" style="5" customWidth="1"/>
    <col min="1542" max="1542" width="25.140625" style="5" customWidth="1"/>
    <col min="1543" max="1543" width="18" style="5" customWidth="1"/>
    <col min="1544" max="1544" width="19.42578125" style="5" bestFit="1" customWidth="1"/>
    <col min="1545" max="1545" width="20.570312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5546875" style="5" customWidth="1"/>
    <col min="1550" max="1550" width="18.28515625" style="5" customWidth="1"/>
    <col min="1551" max="1551" width="22" style="5" customWidth="1"/>
    <col min="1552" max="1552" width="20.42578125" style="5" customWidth="1"/>
    <col min="1553" max="1553" width="22.5703125" style="5" customWidth="1"/>
    <col min="1554" max="1554" width="20.140625" style="5" customWidth="1"/>
    <col min="1555" max="1555" width="20.5703125" style="5" customWidth="1"/>
    <col min="1556" max="1556" width="18.28515625" style="5" customWidth="1"/>
    <col min="1557" max="1557" width="18.85546875" style="5" customWidth="1"/>
    <col min="1558" max="1558" width="19" style="5" customWidth="1"/>
    <col min="1559" max="1792" width="9.140625" style="5"/>
    <col min="1793" max="1793" width="6.85546875" style="5" customWidth="1"/>
    <col min="1794" max="1794" width="74.85546875" style="5" customWidth="1"/>
    <col min="1795" max="1795" width="20.85546875" style="5" customWidth="1"/>
    <col min="1796" max="1796" width="22.5703125" style="5" customWidth="1"/>
    <col min="1797" max="1797" width="19.5703125" style="5" customWidth="1"/>
    <col min="1798" max="1798" width="25.140625" style="5" customWidth="1"/>
    <col min="1799" max="1799" width="18" style="5" customWidth="1"/>
    <col min="1800" max="1800" width="19.42578125" style="5" bestFit="1" customWidth="1"/>
    <col min="1801" max="1801" width="20.570312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5546875" style="5" customWidth="1"/>
    <col min="1806" max="1806" width="18.28515625" style="5" customWidth="1"/>
    <col min="1807" max="1807" width="22" style="5" customWidth="1"/>
    <col min="1808" max="1808" width="20.42578125" style="5" customWidth="1"/>
    <col min="1809" max="1809" width="22.5703125" style="5" customWidth="1"/>
    <col min="1810" max="1810" width="20.140625" style="5" customWidth="1"/>
    <col min="1811" max="1811" width="20.5703125" style="5" customWidth="1"/>
    <col min="1812" max="1812" width="18.28515625" style="5" customWidth="1"/>
    <col min="1813" max="1813" width="18.85546875" style="5" customWidth="1"/>
    <col min="1814" max="1814" width="19" style="5" customWidth="1"/>
    <col min="1815" max="2048" width="9.140625" style="5"/>
    <col min="2049" max="2049" width="6.85546875" style="5" customWidth="1"/>
    <col min="2050" max="2050" width="74.85546875" style="5" customWidth="1"/>
    <col min="2051" max="2051" width="20.85546875" style="5" customWidth="1"/>
    <col min="2052" max="2052" width="22.5703125" style="5" customWidth="1"/>
    <col min="2053" max="2053" width="19.5703125" style="5" customWidth="1"/>
    <col min="2054" max="2054" width="25.140625" style="5" customWidth="1"/>
    <col min="2055" max="2055" width="18" style="5" customWidth="1"/>
    <col min="2056" max="2056" width="19.42578125" style="5" bestFit="1" customWidth="1"/>
    <col min="2057" max="2057" width="20.570312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5546875" style="5" customWidth="1"/>
    <col min="2062" max="2062" width="18.28515625" style="5" customWidth="1"/>
    <col min="2063" max="2063" width="22" style="5" customWidth="1"/>
    <col min="2064" max="2064" width="20.42578125" style="5" customWidth="1"/>
    <col min="2065" max="2065" width="22.5703125" style="5" customWidth="1"/>
    <col min="2066" max="2066" width="20.140625" style="5" customWidth="1"/>
    <col min="2067" max="2067" width="20.5703125" style="5" customWidth="1"/>
    <col min="2068" max="2068" width="18.28515625" style="5" customWidth="1"/>
    <col min="2069" max="2069" width="18.85546875" style="5" customWidth="1"/>
    <col min="2070" max="2070" width="19" style="5" customWidth="1"/>
    <col min="2071" max="2304" width="9.140625" style="5"/>
    <col min="2305" max="2305" width="6.85546875" style="5" customWidth="1"/>
    <col min="2306" max="2306" width="74.85546875" style="5" customWidth="1"/>
    <col min="2307" max="2307" width="20.85546875" style="5" customWidth="1"/>
    <col min="2308" max="2308" width="22.5703125" style="5" customWidth="1"/>
    <col min="2309" max="2309" width="19.5703125" style="5" customWidth="1"/>
    <col min="2310" max="2310" width="25.140625" style="5" customWidth="1"/>
    <col min="2311" max="2311" width="18" style="5" customWidth="1"/>
    <col min="2312" max="2312" width="19.42578125" style="5" bestFit="1" customWidth="1"/>
    <col min="2313" max="2313" width="20.570312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5546875" style="5" customWidth="1"/>
    <col min="2318" max="2318" width="18.28515625" style="5" customWidth="1"/>
    <col min="2319" max="2319" width="22" style="5" customWidth="1"/>
    <col min="2320" max="2320" width="20.42578125" style="5" customWidth="1"/>
    <col min="2321" max="2321" width="22.5703125" style="5" customWidth="1"/>
    <col min="2322" max="2322" width="20.140625" style="5" customWidth="1"/>
    <col min="2323" max="2323" width="20.5703125" style="5" customWidth="1"/>
    <col min="2324" max="2324" width="18.28515625" style="5" customWidth="1"/>
    <col min="2325" max="2325" width="18.85546875" style="5" customWidth="1"/>
    <col min="2326" max="2326" width="19" style="5" customWidth="1"/>
    <col min="2327" max="2560" width="9.140625" style="5"/>
    <col min="2561" max="2561" width="6.85546875" style="5" customWidth="1"/>
    <col min="2562" max="2562" width="74.85546875" style="5" customWidth="1"/>
    <col min="2563" max="2563" width="20.85546875" style="5" customWidth="1"/>
    <col min="2564" max="2564" width="22.5703125" style="5" customWidth="1"/>
    <col min="2565" max="2565" width="19.5703125" style="5" customWidth="1"/>
    <col min="2566" max="2566" width="25.140625" style="5" customWidth="1"/>
    <col min="2567" max="2567" width="18" style="5" customWidth="1"/>
    <col min="2568" max="2568" width="19.42578125" style="5" bestFit="1" customWidth="1"/>
    <col min="2569" max="2569" width="20.570312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5546875" style="5" customWidth="1"/>
    <col min="2574" max="2574" width="18.28515625" style="5" customWidth="1"/>
    <col min="2575" max="2575" width="22" style="5" customWidth="1"/>
    <col min="2576" max="2576" width="20.42578125" style="5" customWidth="1"/>
    <col min="2577" max="2577" width="22.5703125" style="5" customWidth="1"/>
    <col min="2578" max="2578" width="20.140625" style="5" customWidth="1"/>
    <col min="2579" max="2579" width="20.5703125" style="5" customWidth="1"/>
    <col min="2580" max="2580" width="18.28515625" style="5" customWidth="1"/>
    <col min="2581" max="2581" width="18.85546875" style="5" customWidth="1"/>
    <col min="2582" max="2582" width="19" style="5" customWidth="1"/>
    <col min="2583" max="2816" width="9.140625" style="5"/>
    <col min="2817" max="2817" width="6.85546875" style="5" customWidth="1"/>
    <col min="2818" max="2818" width="74.85546875" style="5" customWidth="1"/>
    <col min="2819" max="2819" width="20.85546875" style="5" customWidth="1"/>
    <col min="2820" max="2820" width="22.5703125" style="5" customWidth="1"/>
    <col min="2821" max="2821" width="19.5703125" style="5" customWidth="1"/>
    <col min="2822" max="2822" width="25.140625" style="5" customWidth="1"/>
    <col min="2823" max="2823" width="18" style="5" customWidth="1"/>
    <col min="2824" max="2824" width="19.42578125" style="5" bestFit="1" customWidth="1"/>
    <col min="2825" max="2825" width="20.570312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5546875" style="5" customWidth="1"/>
    <col min="2830" max="2830" width="18.28515625" style="5" customWidth="1"/>
    <col min="2831" max="2831" width="22" style="5" customWidth="1"/>
    <col min="2832" max="2832" width="20.42578125" style="5" customWidth="1"/>
    <col min="2833" max="2833" width="22.5703125" style="5" customWidth="1"/>
    <col min="2834" max="2834" width="20.140625" style="5" customWidth="1"/>
    <col min="2835" max="2835" width="20.5703125" style="5" customWidth="1"/>
    <col min="2836" max="2836" width="18.28515625" style="5" customWidth="1"/>
    <col min="2837" max="2837" width="18.85546875" style="5" customWidth="1"/>
    <col min="2838" max="2838" width="19" style="5" customWidth="1"/>
    <col min="2839" max="3072" width="9.140625" style="5"/>
    <col min="3073" max="3073" width="6.85546875" style="5" customWidth="1"/>
    <col min="3074" max="3074" width="74.85546875" style="5" customWidth="1"/>
    <col min="3075" max="3075" width="20.85546875" style="5" customWidth="1"/>
    <col min="3076" max="3076" width="22.5703125" style="5" customWidth="1"/>
    <col min="3077" max="3077" width="19.5703125" style="5" customWidth="1"/>
    <col min="3078" max="3078" width="25.140625" style="5" customWidth="1"/>
    <col min="3079" max="3079" width="18" style="5" customWidth="1"/>
    <col min="3080" max="3080" width="19.42578125" style="5" bestFit="1" customWidth="1"/>
    <col min="3081" max="3081" width="20.570312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5546875" style="5" customWidth="1"/>
    <col min="3086" max="3086" width="18.28515625" style="5" customWidth="1"/>
    <col min="3087" max="3087" width="22" style="5" customWidth="1"/>
    <col min="3088" max="3088" width="20.42578125" style="5" customWidth="1"/>
    <col min="3089" max="3089" width="22.5703125" style="5" customWidth="1"/>
    <col min="3090" max="3090" width="20.140625" style="5" customWidth="1"/>
    <col min="3091" max="3091" width="20.5703125" style="5" customWidth="1"/>
    <col min="3092" max="3092" width="18.28515625" style="5" customWidth="1"/>
    <col min="3093" max="3093" width="18.85546875" style="5" customWidth="1"/>
    <col min="3094" max="3094" width="19" style="5" customWidth="1"/>
    <col min="3095" max="3328" width="9.140625" style="5"/>
    <col min="3329" max="3329" width="6.85546875" style="5" customWidth="1"/>
    <col min="3330" max="3330" width="74.85546875" style="5" customWidth="1"/>
    <col min="3331" max="3331" width="20.85546875" style="5" customWidth="1"/>
    <col min="3332" max="3332" width="22.5703125" style="5" customWidth="1"/>
    <col min="3333" max="3333" width="19.5703125" style="5" customWidth="1"/>
    <col min="3334" max="3334" width="25.140625" style="5" customWidth="1"/>
    <col min="3335" max="3335" width="18" style="5" customWidth="1"/>
    <col min="3336" max="3336" width="19.42578125" style="5" bestFit="1" customWidth="1"/>
    <col min="3337" max="3337" width="20.570312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5546875" style="5" customWidth="1"/>
    <col min="3342" max="3342" width="18.28515625" style="5" customWidth="1"/>
    <col min="3343" max="3343" width="22" style="5" customWidth="1"/>
    <col min="3344" max="3344" width="20.42578125" style="5" customWidth="1"/>
    <col min="3345" max="3345" width="22.5703125" style="5" customWidth="1"/>
    <col min="3346" max="3346" width="20.140625" style="5" customWidth="1"/>
    <col min="3347" max="3347" width="20.5703125" style="5" customWidth="1"/>
    <col min="3348" max="3348" width="18.28515625" style="5" customWidth="1"/>
    <col min="3349" max="3349" width="18.85546875" style="5" customWidth="1"/>
    <col min="3350" max="3350" width="19" style="5" customWidth="1"/>
    <col min="3351" max="3584" width="9.140625" style="5"/>
    <col min="3585" max="3585" width="6.85546875" style="5" customWidth="1"/>
    <col min="3586" max="3586" width="74.85546875" style="5" customWidth="1"/>
    <col min="3587" max="3587" width="20.85546875" style="5" customWidth="1"/>
    <col min="3588" max="3588" width="22.5703125" style="5" customWidth="1"/>
    <col min="3589" max="3589" width="19.5703125" style="5" customWidth="1"/>
    <col min="3590" max="3590" width="25.140625" style="5" customWidth="1"/>
    <col min="3591" max="3591" width="18" style="5" customWidth="1"/>
    <col min="3592" max="3592" width="19.42578125" style="5" bestFit="1" customWidth="1"/>
    <col min="3593" max="3593" width="20.570312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5546875" style="5" customWidth="1"/>
    <col min="3598" max="3598" width="18.28515625" style="5" customWidth="1"/>
    <col min="3599" max="3599" width="22" style="5" customWidth="1"/>
    <col min="3600" max="3600" width="20.42578125" style="5" customWidth="1"/>
    <col min="3601" max="3601" width="22.5703125" style="5" customWidth="1"/>
    <col min="3602" max="3602" width="20.140625" style="5" customWidth="1"/>
    <col min="3603" max="3603" width="20.5703125" style="5" customWidth="1"/>
    <col min="3604" max="3604" width="18.28515625" style="5" customWidth="1"/>
    <col min="3605" max="3605" width="18.85546875" style="5" customWidth="1"/>
    <col min="3606" max="3606" width="19" style="5" customWidth="1"/>
    <col min="3607" max="3840" width="9.140625" style="5"/>
    <col min="3841" max="3841" width="6.85546875" style="5" customWidth="1"/>
    <col min="3842" max="3842" width="74.85546875" style="5" customWidth="1"/>
    <col min="3843" max="3843" width="20.85546875" style="5" customWidth="1"/>
    <col min="3844" max="3844" width="22.5703125" style="5" customWidth="1"/>
    <col min="3845" max="3845" width="19.5703125" style="5" customWidth="1"/>
    <col min="3846" max="3846" width="25.140625" style="5" customWidth="1"/>
    <col min="3847" max="3847" width="18" style="5" customWidth="1"/>
    <col min="3848" max="3848" width="19.42578125" style="5" bestFit="1" customWidth="1"/>
    <col min="3849" max="3849" width="20.570312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5546875" style="5" customWidth="1"/>
    <col min="3854" max="3854" width="18.28515625" style="5" customWidth="1"/>
    <col min="3855" max="3855" width="22" style="5" customWidth="1"/>
    <col min="3856" max="3856" width="20.42578125" style="5" customWidth="1"/>
    <col min="3857" max="3857" width="22.5703125" style="5" customWidth="1"/>
    <col min="3858" max="3858" width="20.140625" style="5" customWidth="1"/>
    <col min="3859" max="3859" width="20.5703125" style="5" customWidth="1"/>
    <col min="3860" max="3860" width="18.28515625" style="5" customWidth="1"/>
    <col min="3861" max="3861" width="18.85546875" style="5" customWidth="1"/>
    <col min="3862" max="3862" width="19" style="5" customWidth="1"/>
    <col min="3863" max="4096" width="9.140625" style="5"/>
    <col min="4097" max="4097" width="6.85546875" style="5" customWidth="1"/>
    <col min="4098" max="4098" width="74.85546875" style="5" customWidth="1"/>
    <col min="4099" max="4099" width="20.85546875" style="5" customWidth="1"/>
    <col min="4100" max="4100" width="22.5703125" style="5" customWidth="1"/>
    <col min="4101" max="4101" width="19.5703125" style="5" customWidth="1"/>
    <col min="4102" max="4102" width="25.140625" style="5" customWidth="1"/>
    <col min="4103" max="4103" width="18" style="5" customWidth="1"/>
    <col min="4104" max="4104" width="19.42578125" style="5" bestFit="1" customWidth="1"/>
    <col min="4105" max="4105" width="20.570312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5546875" style="5" customWidth="1"/>
    <col min="4110" max="4110" width="18.28515625" style="5" customWidth="1"/>
    <col min="4111" max="4111" width="22" style="5" customWidth="1"/>
    <col min="4112" max="4112" width="20.42578125" style="5" customWidth="1"/>
    <col min="4113" max="4113" width="22.5703125" style="5" customWidth="1"/>
    <col min="4114" max="4114" width="20.140625" style="5" customWidth="1"/>
    <col min="4115" max="4115" width="20.5703125" style="5" customWidth="1"/>
    <col min="4116" max="4116" width="18.28515625" style="5" customWidth="1"/>
    <col min="4117" max="4117" width="18.85546875" style="5" customWidth="1"/>
    <col min="4118" max="4118" width="19" style="5" customWidth="1"/>
    <col min="4119" max="4352" width="9.140625" style="5"/>
    <col min="4353" max="4353" width="6.85546875" style="5" customWidth="1"/>
    <col min="4354" max="4354" width="74.85546875" style="5" customWidth="1"/>
    <col min="4355" max="4355" width="20.85546875" style="5" customWidth="1"/>
    <col min="4356" max="4356" width="22.5703125" style="5" customWidth="1"/>
    <col min="4357" max="4357" width="19.5703125" style="5" customWidth="1"/>
    <col min="4358" max="4358" width="25.140625" style="5" customWidth="1"/>
    <col min="4359" max="4359" width="18" style="5" customWidth="1"/>
    <col min="4360" max="4360" width="19.42578125" style="5" bestFit="1" customWidth="1"/>
    <col min="4361" max="4361" width="20.570312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5546875" style="5" customWidth="1"/>
    <col min="4366" max="4366" width="18.28515625" style="5" customWidth="1"/>
    <col min="4367" max="4367" width="22" style="5" customWidth="1"/>
    <col min="4368" max="4368" width="20.42578125" style="5" customWidth="1"/>
    <col min="4369" max="4369" width="22.5703125" style="5" customWidth="1"/>
    <col min="4370" max="4370" width="20.140625" style="5" customWidth="1"/>
    <col min="4371" max="4371" width="20.5703125" style="5" customWidth="1"/>
    <col min="4372" max="4372" width="18.28515625" style="5" customWidth="1"/>
    <col min="4373" max="4373" width="18.85546875" style="5" customWidth="1"/>
    <col min="4374" max="4374" width="19" style="5" customWidth="1"/>
    <col min="4375" max="4608" width="9.140625" style="5"/>
    <col min="4609" max="4609" width="6.85546875" style="5" customWidth="1"/>
    <col min="4610" max="4610" width="74.85546875" style="5" customWidth="1"/>
    <col min="4611" max="4611" width="20.85546875" style="5" customWidth="1"/>
    <col min="4612" max="4612" width="22.5703125" style="5" customWidth="1"/>
    <col min="4613" max="4613" width="19.5703125" style="5" customWidth="1"/>
    <col min="4614" max="4614" width="25.140625" style="5" customWidth="1"/>
    <col min="4615" max="4615" width="18" style="5" customWidth="1"/>
    <col min="4616" max="4616" width="19.42578125" style="5" bestFit="1" customWidth="1"/>
    <col min="4617" max="4617" width="20.570312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5546875" style="5" customWidth="1"/>
    <col min="4622" max="4622" width="18.28515625" style="5" customWidth="1"/>
    <col min="4623" max="4623" width="22" style="5" customWidth="1"/>
    <col min="4624" max="4624" width="20.42578125" style="5" customWidth="1"/>
    <col min="4625" max="4625" width="22.5703125" style="5" customWidth="1"/>
    <col min="4626" max="4626" width="20.140625" style="5" customWidth="1"/>
    <col min="4627" max="4627" width="20.5703125" style="5" customWidth="1"/>
    <col min="4628" max="4628" width="18.28515625" style="5" customWidth="1"/>
    <col min="4629" max="4629" width="18.85546875" style="5" customWidth="1"/>
    <col min="4630" max="4630" width="19" style="5" customWidth="1"/>
    <col min="4631" max="4864" width="9.140625" style="5"/>
    <col min="4865" max="4865" width="6.85546875" style="5" customWidth="1"/>
    <col min="4866" max="4866" width="74.85546875" style="5" customWidth="1"/>
    <col min="4867" max="4867" width="20.85546875" style="5" customWidth="1"/>
    <col min="4868" max="4868" width="22.5703125" style="5" customWidth="1"/>
    <col min="4869" max="4869" width="19.5703125" style="5" customWidth="1"/>
    <col min="4870" max="4870" width="25.140625" style="5" customWidth="1"/>
    <col min="4871" max="4871" width="18" style="5" customWidth="1"/>
    <col min="4872" max="4872" width="19.42578125" style="5" bestFit="1" customWidth="1"/>
    <col min="4873" max="4873" width="20.570312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5546875" style="5" customWidth="1"/>
    <col min="4878" max="4878" width="18.28515625" style="5" customWidth="1"/>
    <col min="4879" max="4879" width="22" style="5" customWidth="1"/>
    <col min="4880" max="4880" width="20.42578125" style="5" customWidth="1"/>
    <col min="4881" max="4881" width="22.5703125" style="5" customWidth="1"/>
    <col min="4882" max="4882" width="20.140625" style="5" customWidth="1"/>
    <col min="4883" max="4883" width="20.5703125" style="5" customWidth="1"/>
    <col min="4884" max="4884" width="18.28515625" style="5" customWidth="1"/>
    <col min="4885" max="4885" width="18.85546875" style="5" customWidth="1"/>
    <col min="4886" max="4886" width="19" style="5" customWidth="1"/>
    <col min="4887" max="5120" width="9.140625" style="5"/>
    <col min="5121" max="5121" width="6.85546875" style="5" customWidth="1"/>
    <col min="5122" max="5122" width="74.85546875" style="5" customWidth="1"/>
    <col min="5123" max="5123" width="20.85546875" style="5" customWidth="1"/>
    <col min="5124" max="5124" width="22.5703125" style="5" customWidth="1"/>
    <col min="5125" max="5125" width="19.5703125" style="5" customWidth="1"/>
    <col min="5126" max="5126" width="25.140625" style="5" customWidth="1"/>
    <col min="5127" max="5127" width="18" style="5" customWidth="1"/>
    <col min="5128" max="5128" width="19.42578125" style="5" bestFit="1" customWidth="1"/>
    <col min="5129" max="5129" width="20.570312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5546875" style="5" customWidth="1"/>
    <col min="5134" max="5134" width="18.28515625" style="5" customWidth="1"/>
    <col min="5135" max="5135" width="22" style="5" customWidth="1"/>
    <col min="5136" max="5136" width="20.42578125" style="5" customWidth="1"/>
    <col min="5137" max="5137" width="22.5703125" style="5" customWidth="1"/>
    <col min="5138" max="5138" width="20.140625" style="5" customWidth="1"/>
    <col min="5139" max="5139" width="20.5703125" style="5" customWidth="1"/>
    <col min="5140" max="5140" width="18.28515625" style="5" customWidth="1"/>
    <col min="5141" max="5141" width="18.85546875" style="5" customWidth="1"/>
    <col min="5142" max="5142" width="19" style="5" customWidth="1"/>
    <col min="5143" max="5376" width="9.140625" style="5"/>
    <col min="5377" max="5377" width="6.85546875" style="5" customWidth="1"/>
    <col min="5378" max="5378" width="74.85546875" style="5" customWidth="1"/>
    <col min="5379" max="5379" width="20.85546875" style="5" customWidth="1"/>
    <col min="5380" max="5380" width="22.5703125" style="5" customWidth="1"/>
    <col min="5381" max="5381" width="19.5703125" style="5" customWidth="1"/>
    <col min="5382" max="5382" width="25.140625" style="5" customWidth="1"/>
    <col min="5383" max="5383" width="18" style="5" customWidth="1"/>
    <col min="5384" max="5384" width="19.42578125" style="5" bestFit="1" customWidth="1"/>
    <col min="5385" max="5385" width="20.570312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5546875" style="5" customWidth="1"/>
    <col min="5390" max="5390" width="18.28515625" style="5" customWidth="1"/>
    <col min="5391" max="5391" width="22" style="5" customWidth="1"/>
    <col min="5392" max="5392" width="20.42578125" style="5" customWidth="1"/>
    <col min="5393" max="5393" width="22.5703125" style="5" customWidth="1"/>
    <col min="5394" max="5394" width="20.140625" style="5" customWidth="1"/>
    <col min="5395" max="5395" width="20.5703125" style="5" customWidth="1"/>
    <col min="5396" max="5396" width="18.28515625" style="5" customWidth="1"/>
    <col min="5397" max="5397" width="18.85546875" style="5" customWidth="1"/>
    <col min="5398" max="5398" width="19" style="5" customWidth="1"/>
    <col min="5399" max="5632" width="9.140625" style="5"/>
    <col min="5633" max="5633" width="6.85546875" style="5" customWidth="1"/>
    <col min="5634" max="5634" width="74.85546875" style="5" customWidth="1"/>
    <col min="5635" max="5635" width="20.85546875" style="5" customWidth="1"/>
    <col min="5636" max="5636" width="22.5703125" style="5" customWidth="1"/>
    <col min="5637" max="5637" width="19.5703125" style="5" customWidth="1"/>
    <col min="5638" max="5638" width="25.140625" style="5" customWidth="1"/>
    <col min="5639" max="5639" width="18" style="5" customWidth="1"/>
    <col min="5640" max="5640" width="19.42578125" style="5" bestFit="1" customWidth="1"/>
    <col min="5641" max="5641" width="20.570312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5546875" style="5" customWidth="1"/>
    <col min="5646" max="5646" width="18.28515625" style="5" customWidth="1"/>
    <col min="5647" max="5647" width="22" style="5" customWidth="1"/>
    <col min="5648" max="5648" width="20.42578125" style="5" customWidth="1"/>
    <col min="5649" max="5649" width="22.5703125" style="5" customWidth="1"/>
    <col min="5650" max="5650" width="20.140625" style="5" customWidth="1"/>
    <col min="5651" max="5651" width="20.5703125" style="5" customWidth="1"/>
    <col min="5652" max="5652" width="18.28515625" style="5" customWidth="1"/>
    <col min="5653" max="5653" width="18.85546875" style="5" customWidth="1"/>
    <col min="5654" max="5654" width="19" style="5" customWidth="1"/>
    <col min="5655" max="5888" width="9.140625" style="5"/>
    <col min="5889" max="5889" width="6.85546875" style="5" customWidth="1"/>
    <col min="5890" max="5890" width="74.85546875" style="5" customWidth="1"/>
    <col min="5891" max="5891" width="20.85546875" style="5" customWidth="1"/>
    <col min="5892" max="5892" width="22.5703125" style="5" customWidth="1"/>
    <col min="5893" max="5893" width="19.5703125" style="5" customWidth="1"/>
    <col min="5894" max="5894" width="25.140625" style="5" customWidth="1"/>
    <col min="5895" max="5895" width="18" style="5" customWidth="1"/>
    <col min="5896" max="5896" width="19.42578125" style="5" bestFit="1" customWidth="1"/>
    <col min="5897" max="5897" width="20.570312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5546875" style="5" customWidth="1"/>
    <col min="5902" max="5902" width="18.28515625" style="5" customWidth="1"/>
    <col min="5903" max="5903" width="22" style="5" customWidth="1"/>
    <col min="5904" max="5904" width="20.42578125" style="5" customWidth="1"/>
    <col min="5905" max="5905" width="22.5703125" style="5" customWidth="1"/>
    <col min="5906" max="5906" width="20.140625" style="5" customWidth="1"/>
    <col min="5907" max="5907" width="20.5703125" style="5" customWidth="1"/>
    <col min="5908" max="5908" width="18.28515625" style="5" customWidth="1"/>
    <col min="5909" max="5909" width="18.85546875" style="5" customWidth="1"/>
    <col min="5910" max="5910" width="19" style="5" customWidth="1"/>
    <col min="5911" max="6144" width="9.140625" style="5"/>
    <col min="6145" max="6145" width="6.85546875" style="5" customWidth="1"/>
    <col min="6146" max="6146" width="74.85546875" style="5" customWidth="1"/>
    <col min="6147" max="6147" width="20.85546875" style="5" customWidth="1"/>
    <col min="6148" max="6148" width="22.5703125" style="5" customWidth="1"/>
    <col min="6149" max="6149" width="19.5703125" style="5" customWidth="1"/>
    <col min="6150" max="6150" width="25.140625" style="5" customWidth="1"/>
    <col min="6151" max="6151" width="18" style="5" customWidth="1"/>
    <col min="6152" max="6152" width="19.42578125" style="5" bestFit="1" customWidth="1"/>
    <col min="6153" max="6153" width="20.570312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5546875" style="5" customWidth="1"/>
    <col min="6158" max="6158" width="18.28515625" style="5" customWidth="1"/>
    <col min="6159" max="6159" width="22" style="5" customWidth="1"/>
    <col min="6160" max="6160" width="20.42578125" style="5" customWidth="1"/>
    <col min="6161" max="6161" width="22.5703125" style="5" customWidth="1"/>
    <col min="6162" max="6162" width="20.140625" style="5" customWidth="1"/>
    <col min="6163" max="6163" width="20.5703125" style="5" customWidth="1"/>
    <col min="6164" max="6164" width="18.28515625" style="5" customWidth="1"/>
    <col min="6165" max="6165" width="18.85546875" style="5" customWidth="1"/>
    <col min="6166" max="6166" width="19" style="5" customWidth="1"/>
    <col min="6167" max="6400" width="9.140625" style="5"/>
    <col min="6401" max="6401" width="6.85546875" style="5" customWidth="1"/>
    <col min="6402" max="6402" width="74.85546875" style="5" customWidth="1"/>
    <col min="6403" max="6403" width="20.85546875" style="5" customWidth="1"/>
    <col min="6404" max="6404" width="22.5703125" style="5" customWidth="1"/>
    <col min="6405" max="6405" width="19.5703125" style="5" customWidth="1"/>
    <col min="6406" max="6406" width="25.140625" style="5" customWidth="1"/>
    <col min="6407" max="6407" width="18" style="5" customWidth="1"/>
    <col min="6408" max="6408" width="19.42578125" style="5" bestFit="1" customWidth="1"/>
    <col min="6409" max="6409" width="20.570312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5546875" style="5" customWidth="1"/>
    <col min="6414" max="6414" width="18.28515625" style="5" customWidth="1"/>
    <col min="6415" max="6415" width="22" style="5" customWidth="1"/>
    <col min="6416" max="6416" width="20.42578125" style="5" customWidth="1"/>
    <col min="6417" max="6417" width="22.5703125" style="5" customWidth="1"/>
    <col min="6418" max="6418" width="20.140625" style="5" customWidth="1"/>
    <col min="6419" max="6419" width="20.5703125" style="5" customWidth="1"/>
    <col min="6420" max="6420" width="18.28515625" style="5" customWidth="1"/>
    <col min="6421" max="6421" width="18.85546875" style="5" customWidth="1"/>
    <col min="6422" max="6422" width="19" style="5" customWidth="1"/>
    <col min="6423" max="6656" width="9.140625" style="5"/>
    <col min="6657" max="6657" width="6.85546875" style="5" customWidth="1"/>
    <col min="6658" max="6658" width="74.85546875" style="5" customWidth="1"/>
    <col min="6659" max="6659" width="20.85546875" style="5" customWidth="1"/>
    <col min="6660" max="6660" width="22.5703125" style="5" customWidth="1"/>
    <col min="6661" max="6661" width="19.5703125" style="5" customWidth="1"/>
    <col min="6662" max="6662" width="25.140625" style="5" customWidth="1"/>
    <col min="6663" max="6663" width="18" style="5" customWidth="1"/>
    <col min="6664" max="6664" width="19.42578125" style="5" bestFit="1" customWidth="1"/>
    <col min="6665" max="6665" width="20.570312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5546875" style="5" customWidth="1"/>
    <col min="6670" max="6670" width="18.28515625" style="5" customWidth="1"/>
    <col min="6671" max="6671" width="22" style="5" customWidth="1"/>
    <col min="6672" max="6672" width="20.42578125" style="5" customWidth="1"/>
    <col min="6673" max="6673" width="22.5703125" style="5" customWidth="1"/>
    <col min="6674" max="6674" width="20.140625" style="5" customWidth="1"/>
    <col min="6675" max="6675" width="20.5703125" style="5" customWidth="1"/>
    <col min="6676" max="6676" width="18.28515625" style="5" customWidth="1"/>
    <col min="6677" max="6677" width="18.85546875" style="5" customWidth="1"/>
    <col min="6678" max="6678" width="19" style="5" customWidth="1"/>
    <col min="6679" max="6912" width="9.140625" style="5"/>
    <col min="6913" max="6913" width="6.85546875" style="5" customWidth="1"/>
    <col min="6914" max="6914" width="74.85546875" style="5" customWidth="1"/>
    <col min="6915" max="6915" width="20.85546875" style="5" customWidth="1"/>
    <col min="6916" max="6916" width="22.5703125" style="5" customWidth="1"/>
    <col min="6917" max="6917" width="19.5703125" style="5" customWidth="1"/>
    <col min="6918" max="6918" width="25.140625" style="5" customWidth="1"/>
    <col min="6919" max="6919" width="18" style="5" customWidth="1"/>
    <col min="6920" max="6920" width="19.42578125" style="5" bestFit="1" customWidth="1"/>
    <col min="6921" max="6921" width="20.570312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5546875" style="5" customWidth="1"/>
    <col min="6926" max="6926" width="18.28515625" style="5" customWidth="1"/>
    <col min="6927" max="6927" width="22" style="5" customWidth="1"/>
    <col min="6928" max="6928" width="20.42578125" style="5" customWidth="1"/>
    <col min="6929" max="6929" width="22.5703125" style="5" customWidth="1"/>
    <col min="6930" max="6930" width="20.140625" style="5" customWidth="1"/>
    <col min="6931" max="6931" width="20.5703125" style="5" customWidth="1"/>
    <col min="6932" max="6932" width="18.28515625" style="5" customWidth="1"/>
    <col min="6933" max="6933" width="18.85546875" style="5" customWidth="1"/>
    <col min="6934" max="6934" width="19" style="5" customWidth="1"/>
    <col min="6935" max="7168" width="9.140625" style="5"/>
    <col min="7169" max="7169" width="6.85546875" style="5" customWidth="1"/>
    <col min="7170" max="7170" width="74.85546875" style="5" customWidth="1"/>
    <col min="7171" max="7171" width="20.85546875" style="5" customWidth="1"/>
    <col min="7172" max="7172" width="22.5703125" style="5" customWidth="1"/>
    <col min="7173" max="7173" width="19.5703125" style="5" customWidth="1"/>
    <col min="7174" max="7174" width="25.140625" style="5" customWidth="1"/>
    <col min="7175" max="7175" width="18" style="5" customWidth="1"/>
    <col min="7176" max="7176" width="19.42578125" style="5" bestFit="1" customWidth="1"/>
    <col min="7177" max="7177" width="20.570312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5546875" style="5" customWidth="1"/>
    <col min="7182" max="7182" width="18.28515625" style="5" customWidth="1"/>
    <col min="7183" max="7183" width="22" style="5" customWidth="1"/>
    <col min="7184" max="7184" width="20.42578125" style="5" customWidth="1"/>
    <col min="7185" max="7185" width="22.5703125" style="5" customWidth="1"/>
    <col min="7186" max="7186" width="20.140625" style="5" customWidth="1"/>
    <col min="7187" max="7187" width="20.5703125" style="5" customWidth="1"/>
    <col min="7188" max="7188" width="18.28515625" style="5" customWidth="1"/>
    <col min="7189" max="7189" width="18.85546875" style="5" customWidth="1"/>
    <col min="7190" max="7190" width="19" style="5" customWidth="1"/>
    <col min="7191" max="7424" width="9.140625" style="5"/>
    <col min="7425" max="7425" width="6.85546875" style="5" customWidth="1"/>
    <col min="7426" max="7426" width="74.85546875" style="5" customWidth="1"/>
    <col min="7427" max="7427" width="20.85546875" style="5" customWidth="1"/>
    <col min="7428" max="7428" width="22.5703125" style="5" customWidth="1"/>
    <col min="7429" max="7429" width="19.5703125" style="5" customWidth="1"/>
    <col min="7430" max="7430" width="25.140625" style="5" customWidth="1"/>
    <col min="7431" max="7431" width="18" style="5" customWidth="1"/>
    <col min="7432" max="7432" width="19.42578125" style="5" bestFit="1" customWidth="1"/>
    <col min="7433" max="7433" width="20.570312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5546875" style="5" customWidth="1"/>
    <col min="7438" max="7438" width="18.28515625" style="5" customWidth="1"/>
    <col min="7439" max="7439" width="22" style="5" customWidth="1"/>
    <col min="7440" max="7440" width="20.42578125" style="5" customWidth="1"/>
    <col min="7441" max="7441" width="22.5703125" style="5" customWidth="1"/>
    <col min="7442" max="7442" width="20.140625" style="5" customWidth="1"/>
    <col min="7443" max="7443" width="20.5703125" style="5" customWidth="1"/>
    <col min="7444" max="7444" width="18.28515625" style="5" customWidth="1"/>
    <col min="7445" max="7445" width="18.85546875" style="5" customWidth="1"/>
    <col min="7446" max="7446" width="19" style="5" customWidth="1"/>
    <col min="7447" max="7680" width="9.140625" style="5"/>
    <col min="7681" max="7681" width="6.85546875" style="5" customWidth="1"/>
    <col min="7682" max="7682" width="74.85546875" style="5" customWidth="1"/>
    <col min="7683" max="7683" width="20.85546875" style="5" customWidth="1"/>
    <col min="7684" max="7684" width="22.5703125" style="5" customWidth="1"/>
    <col min="7685" max="7685" width="19.5703125" style="5" customWidth="1"/>
    <col min="7686" max="7686" width="25.140625" style="5" customWidth="1"/>
    <col min="7687" max="7687" width="18" style="5" customWidth="1"/>
    <col min="7688" max="7688" width="19.42578125" style="5" bestFit="1" customWidth="1"/>
    <col min="7689" max="7689" width="20.570312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5546875" style="5" customWidth="1"/>
    <col min="7694" max="7694" width="18.28515625" style="5" customWidth="1"/>
    <col min="7695" max="7695" width="22" style="5" customWidth="1"/>
    <col min="7696" max="7696" width="20.42578125" style="5" customWidth="1"/>
    <col min="7697" max="7697" width="22.5703125" style="5" customWidth="1"/>
    <col min="7698" max="7698" width="20.140625" style="5" customWidth="1"/>
    <col min="7699" max="7699" width="20.5703125" style="5" customWidth="1"/>
    <col min="7700" max="7700" width="18.28515625" style="5" customWidth="1"/>
    <col min="7701" max="7701" width="18.85546875" style="5" customWidth="1"/>
    <col min="7702" max="7702" width="19" style="5" customWidth="1"/>
    <col min="7703" max="7936" width="9.140625" style="5"/>
    <col min="7937" max="7937" width="6.85546875" style="5" customWidth="1"/>
    <col min="7938" max="7938" width="74.85546875" style="5" customWidth="1"/>
    <col min="7939" max="7939" width="20.85546875" style="5" customWidth="1"/>
    <col min="7940" max="7940" width="22.5703125" style="5" customWidth="1"/>
    <col min="7941" max="7941" width="19.5703125" style="5" customWidth="1"/>
    <col min="7942" max="7942" width="25.140625" style="5" customWidth="1"/>
    <col min="7943" max="7943" width="18" style="5" customWidth="1"/>
    <col min="7944" max="7944" width="19.42578125" style="5" bestFit="1" customWidth="1"/>
    <col min="7945" max="7945" width="20.570312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5546875" style="5" customWidth="1"/>
    <col min="7950" max="7950" width="18.28515625" style="5" customWidth="1"/>
    <col min="7951" max="7951" width="22" style="5" customWidth="1"/>
    <col min="7952" max="7952" width="20.42578125" style="5" customWidth="1"/>
    <col min="7953" max="7953" width="22.5703125" style="5" customWidth="1"/>
    <col min="7954" max="7954" width="20.140625" style="5" customWidth="1"/>
    <col min="7955" max="7955" width="20.5703125" style="5" customWidth="1"/>
    <col min="7956" max="7956" width="18.28515625" style="5" customWidth="1"/>
    <col min="7957" max="7957" width="18.85546875" style="5" customWidth="1"/>
    <col min="7958" max="7958" width="19" style="5" customWidth="1"/>
    <col min="7959" max="8192" width="9.140625" style="5"/>
    <col min="8193" max="8193" width="6.85546875" style="5" customWidth="1"/>
    <col min="8194" max="8194" width="74.85546875" style="5" customWidth="1"/>
    <col min="8195" max="8195" width="20.85546875" style="5" customWidth="1"/>
    <col min="8196" max="8196" width="22.5703125" style="5" customWidth="1"/>
    <col min="8197" max="8197" width="19.5703125" style="5" customWidth="1"/>
    <col min="8198" max="8198" width="25.140625" style="5" customWidth="1"/>
    <col min="8199" max="8199" width="18" style="5" customWidth="1"/>
    <col min="8200" max="8200" width="19.42578125" style="5" bestFit="1" customWidth="1"/>
    <col min="8201" max="8201" width="20.570312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5546875" style="5" customWidth="1"/>
    <col min="8206" max="8206" width="18.28515625" style="5" customWidth="1"/>
    <col min="8207" max="8207" width="22" style="5" customWidth="1"/>
    <col min="8208" max="8208" width="20.42578125" style="5" customWidth="1"/>
    <col min="8209" max="8209" width="22.5703125" style="5" customWidth="1"/>
    <col min="8210" max="8210" width="20.140625" style="5" customWidth="1"/>
    <col min="8211" max="8211" width="20.5703125" style="5" customWidth="1"/>
    <col min="8212" max="8212" width="18.28515625" style="5" customWidth="1"/>
    <col min="8213" max="8213" width="18.85546875" style="5" customWidth="1"/>
    <col min="8214" max="8214" width="19" style="5" customWidth="1"/>
    <col min="8215" max="8448" width="9.140625" style="5"/>
    <col min="8449" max="8449" width="6.85546875" style="5" customWidth="1"/>
    <col min="8450" max="8450" width="74.85546875" style="5" customWidth="1"/>
    <col min="8451" max="8451" width="20.85546875" style="5" customWidth="1"/>
    <col min="8452" max="8452" width="22.5703125" style="5" customWidth="1"/>
    <col min="8453" max="8453" width="19.5703125" style="5" customWidth="1"/>
    <col min="8454" max="8454" width="25.140625" style="5" customWidth="1"/>
    <col min="8455" max="8455" width="18" style="5" customWidth="1"/>
    <col min="8456" max="8456" width="19.42578125" style="5" bestFit="1" customWidth="1"/>
    <col min="8457" max="8457" width="20.570312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5546875" style="5" customWidth="1"/>
    <col min="8462" max="8462" width="18.28515625" style="5" customWidth="1"/>
    <col min="8463" max="8463" width="22" style="5" customWidth="1"/>
    <col min="8464" max="8464" width="20.42578125" style="5" customWidth="1"/>
    <col min="8465" max="8465" width="22.5703125" style="5" customWidth="1"/>
    <col min="8466" max="8466" width="20.140625" style="5" customWidth="1"/>
    <col min="8467" max="8467" width="20.5703125" style="5" customWidth="1"/>
    <col min="8468" max="8468" width="18.28515625" style="5" customWidth="1"/>
    <col min="8469" max="8469" width="18.85546875" style="5" customWidth="1"/>
    <col min="8470" max="8470" width="19" style="5" customWidth="1"/>
    <col min="8471" max="8704" width="9.140625" style="5"/>
    <col min="8705" max="8705" width="6.85546875" style="5" customWidth="1"/>
    <col min="8706" max="8706" width="74.85546875" style="5" customWidth="1"/>
    <col min="8707" max="8707" width="20.85546875" style="5" customWidth="1"/>
    <col min="8708" max="8708" width="22.5703125" style="5" customWidth="1"/>
    <col min="8709" max="8709" width="19.5703125" style="5" customWidth="1"/>
    <col min="8710" max="8710" width="25.140625" style="5" customWidth="1"/>
    <col min="8711" max="8711" width="18" style="5" customWidth="1"/>
    <col min="8712" max="8712" width="19.42578125" style="5" bestFit="1" customWidth="1"/>
    <col min="8713" max="8713" width="20.570312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5546875" style="5" customWidth="1"/>
    <col min="8718" max="8718" width="18.28515625" style="5" customWidth="1"/>
    <col min="8719" max="8719" width="22" style="5" customWidth="1"/>
    <col min="8720" max="8720" width="20.42578125" style="5" customWidth="1"/>
    <col min="8721" max="8721" width="22.5703125" style="5" customWidth="1"/>
    <col min="8722" max="8722" width="20.140625" style="5" customWidth="1"/>
    <col min="8723" max="8723" width="20.5703125" style="5" customWidth="1"/>
    <col min="8724" max="8724" width="18.28515625" style="5" customWidth="1"/>
    <col min="8725" max="8725" width="18.85546875" style="5" customWidth="1"/>
    <col min="8726" max="8726" width="19" style="5" customWidth="1"/>
    <col min="8727" max="8960" width="9.140625" style="5"/>
    <col min="8961" max="8961" width="6.85546875" style="5" customWidth="1"/>
    <col min="8962" max="8962" width="74.85546875" style="5" customWidth="1"/>
    <col min="8963" max="8963" width="20.85546875" style="5" customWidth="1"/>
    <col min="8964" max="8964" width="22.5703125" style="5" customWidth="1"/>
    <col min="8965" max="8965" width="19.5703125" style="5" customWidth="1"/>
    <col min="8966" max="8966" width="25.140625" style="5" customWidth="1"/>
    <col min="8967" max="8967" width="18" style="5" customWidth="1"/>
    <col min="8968" max="8968" width="19.42578125" style="5" bestFit="1" customWidth="1"/>
    <col min="8969" max="8969" width="20.570312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5546875" style="5" customWidth="1"/>
    <col min="8974" max="8974" width="18.28515625" style="5" customWidth="1"/>
    <col min="8975" max="8975" width="22" style="5" customWidth="1"/>
    <col min="8976" max="8976" width="20.42578125" style="5" customWidth="1"/>
    <col min="8977" max="8977" width="22.5703125" style="5" customWidth="1"/>
    <col min="8978" max="8978" width="20.140625" style="5" customWidth="1"/>
    <col min="8979" max="8979" width="20.5703125" style="5" customWidth="1"/>
    <col min="8980" max="8980" width="18.28515625" style="5" customWidth="1"/>
    <col min="8981" max="8981" width="18.85546875" style="5" customWidth="1"/>
    <col min="8982" max="8982" width="19" style="5" customWidth="1"/>
    <col min="8983" max="9216" width="9.140625" style="5"/>
    <col min="9217" max="9217" width="6.85546875" style="5" customWidth="1"/>
    <col min="9218" max="9218" width="74.85546875" style="5" customWidth="1"/>
    <col min="9219" max="9219" width="20.85546875" style="5" customWidth="1"/>
    <col min="9220" max="9220" width="22.5703125" style="5" customWidth="1"/>
    <col min="9221" max="9221" width="19.5703125" style="5" customWidth="1"/>
    <col min="9222" max="9222" width="25.140625" style="5" customWidth="1"/>
    <col min="9223" max="9223" width="18" style="5" customWidth="1"/>
    <col min="9224" max="9224" width="19.42578125" style="5" bestFit="1" customWidth="1"/>
    <col min="9225" max="9225" width="20.570312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5546875" style="5" customWidth="1"/>
    <col min="9230" max="9230" width="18.28515625" style="5" customWidth="1"/>
    <col min="9231" max="9231" width="22" style="5" customWidth="1"/>
    <col min="9232" max="9232" width="20.42578125" style="5" customWidth="1"/>
    <col min="9233" max="9233" width="22.5703125" style="5" customWidth="1"/>
    <col min="9234" max="9234" width="20.140625" style="5" customWidth="1"/>
    <col min="9235" max="9235" width="20.5703125" style="5" customWidth="1"/>
    <col min="9236" max="9236" width="18.28515625" style="5" customWidth="1"/>
    <col min="9237" max="9237" width="18.85546875" style="5" customWidth="1"/>
    <col min="9238" max="9238" width="19" style="5" customWidth="1"/>
    <col min="9239" max="9472" width="9.140625" style="5"/>
    <col min="9473" max="9473" width="6.85546875" style="5" customWidth="1"/>
    <col min="9474" max="9474" width="74.85546875" style="5" customWidth="1"/>
    <col min="9475" max="9475" width="20.85546875" style="5" customWidth="1"/>
    <col min="9476" max="9476" width="22.5703125" style="5" customWidth="1"/>
    <col min="9477" max="9477" width="19.5703125" style="5" customWidth="1"/>
    <col min="9478" max="9478" width="25.140625" style="5" customWidth="1"/>
    <col min="9479" max="9479" width="18" style="5" customWidth="1"/>
    <col min="9480" max="9480" width="19.42578125" style="5" bestFit="1" customWidth="1"/>
    <col min="9481" max="9481" width="20.570312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5546875" style="5" customWidth="1"/>
    <col min="9486" max="9486" width="18.28515625" style="5" customWidth="1"/>
    <col min="9487" max="9487" width="22" style="5" customWidth="1"/>
    <col min="9488" max="9488" width="20.42578125" style="5" customWidth="1"/>
    <col min="9489" max="9489" width="22.5703125" style="5" customWidth="1"/>
    <col min="9490" max="9490" width="20.140625" style="5" customWidth="1"/>
    <col min="9491" max="9491" width="20.5703125" style="5" customWidth="1"/>
    <col min="9492" max="9492" width="18.28515625" style="5" customWidth="1"/>
    <col min="9493" max="9493" width="18.85546875" style="5" customWidth="1"/>
    <col min="9494" max="9494" width="19" style="5" customWidth="1"/>
    <col min="9495" max="9728" width="9.140625" style="5"/>
    <col min="9729" max="9729" width="6.85546875" style="5" customWidth="1"/>
    <col min="9730" max="9730" width="74.85546875" style="5" customWidth="1"/>
    <col min="9731" max="9731" width="20.85546875" style="5" customWidth="1"/>
    <col min="9732" max="9732" width="22.5703125" style="5" customWidth="1"/>
    <col min="9733" max="9733" width="19.5703125" style="5" customWidth="1"/>
    <col min="9734" max="9734" width="25.140625" style="5" customWidth="1"/>
    <col min="9735" max="9735" width="18" style="5" customWidth="1"/>
    <col min="9736" max="9736" width="19.42578125" style="5" bestFit="1" customWidth="1"/>
    <col min="9737" max="9737" width="20.570312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5546875" style="5" customWidth="1"/>
    <col min="9742" max="9742" width="18.28515625" style="5" customWidth="1"/>
    <col min="9743" max="9743" width="22" style="5" customWidth="1"/>
    <col min="9744" max="9744" width="20.42578125" style="5" customWidth="1"/>
    <col min="9745" max="9745" width="22.5703125" style="5" customWidth="1"/>
    <col min="9746" max="9746" width="20.140625" style="5" customWidth="1"/>
    <col min="9747" max="9747" width="20.5703125" style="5" customWidth="1"/>
    <col min="9748" max="9748" width="18.28515625" style="5" customWidth="1"/>
    <col min="9749" max="9749" width="18.85546875" style="5" customWidth="1"/>
    <col min="9750" max="9750" width="19" style="5" customWidth="1"/>
    <col min="9751" max="9984" width="9.140625" style="5"/>
    <col min="9985" max="9985" width="6.85546875" style="5" customWidth="1"/>
    <col min="9986" max="9986" width="74.85546875" style="5" customWidth="1"/>
    <col min="9987" max="9987" width="20.85546875" style="5" customWidth="1"/>
    <col min="9988" max="9988" width="22.5703125" style="5" customWidth="1"/>
    <col min="9989" max="9989" width="19.5703125" style="5" customWidth="1"/>
    <col min="9990" max="9990" width="25.140625" style="5" customWidth="1"/>
    <col min="9991" max="9991" width="18" style="5" customWidth="1"/>
    <col min="9992" max="9992" width="19.42578125" style="5" bestFit="1" customWidth="1"/>
    <col min="9993" max="9993" width="20.570312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5546875" style="5" customWidth="1"/>
    <col min="9998" max="9998" width="18.28515625" style="5" customWidth="1"/>
    <col min="9999" max="9999" width="22" style="5" customWidth="1"/>
    <col min="10000" max="10000" width="20.42578125" style="5" customWidth="1"/>
    <col min="10001" max="10001" width="22.5703125" style="5" customWidth="1"/>
    <col min="10002" max="10002" width="20.140625" style="5" customWidth="1"/>
    <col min="10003" max="10003" width="20.5703125" style="5" customWidth="1"/>
    <col min="10004" max="10004" width="18.28515625" style="5" customWidth="1"/>
    <col min="10005" max="10005" width="18.85546875" style="5" customWidth="1"/>
    <col min="10006" max="10006" width="19" style="5" customWidth="1"/>
    <col min="10007" max="10240" width="9.140625" style="5"/>
    <col min="10241" max="10241" width="6.85546875" style="5" customWidth="1"/>
    <col min="10242" max="10242" width="74.85546875" style="5" customWidth="1"/>
    <col min="10243" max="10243" width="20.85546875" style="5" customWidth="1"/>
    <col min="10244" max="10244" width="22.5703125" style="5" customWidth="1"/>
    <col min="10245" max="10245" width="19.5703125" style="5" customWidth="1"/>
    <col min="10246" max="10246" width="25.140625" style="5" customWidth="1"/>
    <col min="10247" max="10247" width="18" style="5" customWidth="1"/>
    <col min="10248" max="10248" width="19.42578125" style="5" bestFit="1" customWidth="1"/>
    <col min="10249" max="10249" width="20.570312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5546875" style="5" customWidth="1"/>
    <col min="10254" max="10254" width="18.28515625" style="5" customWidth="1"/>
    <col min="10255" max="10255" width="22" style="5" customWidth="1"/>
    <col min="10256" max="10256" width="20.42578125" style="5" customWidth="1"/>
    <col min="10257" max="10257" width="22.5703125" style="5" customWidth="1"/>
    <col min="10258" max="10258" width="20.140625" style="5" customWidth="1"/>
    <col min="10259" max="10259" width="20.5703125" style="5" customWidth="1"/>
    <col min="10260" max="10260" width="18.28515625" style="5" customWidth="1"/>
    <col min="10261" max="10261" width="18.85546875" style="5" customWidth="1"/>
    <col min="10262" max="10262" width="19" style="5" customWidth="1"/>
    <col min="10263" max="10496" width="9.140625" style="5"/>
    <col min="10497" max="10497" width="6.85546875" style="5" customWidth="1"/>
    <col min="10498" max="10498" width="74.85546875" style="5" customWidth="1"/>
    <col min="10499" max="10499" width="20.85546875" style="5" customWidth="1"/>
    <col min="10500" max="10500" width="22.5703125" style="5" customWidth="1"/>
    <col min="10501" max="10501" width="19.5703125" style="5" customWidth="1"/>
    <col min="10502" max="10502" width="25.140625" style="5" customWidth="1"/>
    <col min="10503" max="10503" width="18" style="5" customWidth="1"/>
    <col min="10504" max="10504" width="19.42578125" style="5" bestFit="1" customWidth="1"/>
    <col min="10505" max="10505" width="20.570312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5546875" style="5" customWidth="1"/>
    <col min="10510" max="10510" width="18.28515625" style="5" customWidth="1"/>
    <col min="10511" max="10511" width="22" style="5" customWidth="1"/>
    <col min="10512" max="10512" width="20.42578125" style="5" customWidth="1"/>
    <col min="10513" max="10513" width="22.5703125" style="5" customWidth="1"/>
    <col min="10514" max="10514" width="20.140625" style="5" customWidth="1"/>
    <col min="10515" max="10515" width="20.5703125" style="5" customWidth="1"/>
    <col min="10516" max="10516" width="18.28515625" style="5" customWidth="1"/>
    <col min="10517" max="10517" width="18.85546875" style="5" customWidth="1"/>
    <col min="10518" max="10518" width="19" style="5" customWidth="1"/>
    <col min="10519" max="10752" width="9.140625" style="5"/>
    <col min="10753" max="10753" width="6.85546875" style="5" customWidth="1"/>
    <col min="10754" max="10754" width="74.85546875" style="5" customWidth="1"/>
    <col min="10755" max="10755" width="20.85546875" style="5" customWidth="1"/>
    <col min="10756" max="10756" width="22.5703125" style="5" customWidth="1"/>
    <col min="10757" max="10757" width="19.5703125" style="5" customWidth="1"/>
    <col min="10758" max="10758" width="25.140625" style="5" customWidth="1"/>
    <col min="10759" max="10759" width="18" style="5" customWidth="1"/>
    <col min="10760" max="10760" width="19.42578125" style="5" bestFit="1" customWidth="1"/>
    <col min="10761" max="10761" width="20.570312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5546875" style="5" customWidth="1"/>
    <col min="10766" max="10766" width="18.28515625" style="5" customWidth="1"/>
    <col min="10767" max="10767" width="22" style="5" customWidth="1"/>
    <col min="10768" max="10768" width="20.42578125" style="5" customWidth="1"/>
    <col min="10769" max="10769" width="22.5703125" style="5" customWidth="1"/>
    <col min="10770" max="10770" width="20.140625" style="5" customWidth="1"/>
    <col min="10771" max="10771" width="20.5703125" style="5" customWidth="1"/>
    <col min="10772" max="10772" width="18.28515625" style="5" customWidth="1"/>
    <col min="10773" max="10773" width="18.85546875" style="5" customWidth="1"/>
    <col min="10774" max="10774" width="19" style="5" customWidth="1"/>
    <col min="10775" max="11008" width="9.140625" style="5"/>
    <col min="11009" max="11009" width="6.85546875" style="5" customWidth="1"/>
    <col min="11010" max="11010" width="74.85546875" style="5" customWidth="1"/>
    <col min="11011" max="11011" width="20.85546875" style="5" customWidth="1"/>
    <col min="11012" max="11012" width="22.5703125" style="5" customWidth="1"/>
    <col min="11013" max="11013" width="19.5703125" style="5" customWidth="1"/>
    <col min="11014" max="11014" width="25.140625" style="5" customWidth="1"/>
    <col min="11015" max="11015" width="18" style="5" customWidth="1"/>
    <col min="11016" max="11016" width="19.42578125" style="5" bestFit="1" customWidth="1"/>
    <col min="11017" max="11017" width="20.570312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5546875" style="5" customWidth="1"/>
    <col min="11022" max="11022" width="18.28515625" style="5" customWidth="1"/>
    <col min="11023" max="11023" width="22" style="5" customWidth="1"/>
    <col min="11024" max="11024" width="20.42578125" style="5" customWidth="1"/>
    <col min="11025" max="11025" width="22.5703125" style="5" customWidth="1"/>
    <col min="11026" max="11026" width="20.140625" style="5" customWidth="1"/>
    <col min="11027" max="11027" width="20.5703125" style="5" customWidth="1"/>
    <col min="11028" max="11028" width="18.28515625" style="5" customWidth="1"/>
    <col min="11029" max="11029" width="18.85546875" style="5" customWidth="1"/>
    <col min="11030" max="11030" width="19" style="5" customWidth="1"/>
    <col min="11031" max="11264" width="9.140625" style="5"/>
    <col min="11265" max="11265" width="6.85546875" style="5" customWidth="1"/>
    <col min="11266" max="11266" width="74.85546875" style="5" customWidth="1"/>
    <col min="11267" max="11267" width="20.85546875" style="5" customWidth="1"/>
    <col min="11268" max="11268" width="22.5703125" style="5" customWidth="1"/>
    <col min="11269" max="11269" width="19.5703125" style="5" customWidth="1"/>
    <col min="11270" max="11270" width="25.140625" style="5" customWidth="1"/>
    <col min="11271" max="11271" width="18" style="5" customWidth="1"/>
    <col min="11272" max="11272" width="19.42578125" style="5" bestFit="1" customWidth="1"/>
    <col min="11273" max="11273" width="20.570312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5546875" style="5" customWidth="1"/>
    <col min="11278" max="11278" width="18.28515625" style="5" customWidth="1"/>
    <col min="11279" max="11279" width="22" style="5" customWidth="1"/>
    <col min="11280" max="11280" width="20.42578125" style="5" customWidth="1"/>
    <col min="11281" max="11281" width="22.5703125" style="5" customWidth="1"/>
    <col min="11282" max="11282" width="20.140625" style="5" customWidth="1"/>
    <col min="11283" max="11283" width="20.5703125" style="5" customWidth="1"/>
    <col min="11284" max="11284" width="18.28515625" style="5" customWidth="1"/>
    <col min="11285" max="11285" width="18.85546875" style="5" customWidth="1"/>
    <col min="11286" max="11286" width="19" style="5" customWidth="1"/>
    <col min="11287" max="11520" width="9.140625" style="5"/>
    <col min="11521" max="11521" width="6.85546875" style="5" customWidth="1"/>
    <col min="11522" max="11522" width="74.85546875" style="5" customWidth="1"/>
    <col min="11523" max="11523" width="20.85546875" style="5" customWidth="1"/>
    <col min="11524" max="11524" width="22.5703125" style="5" customWidth="1"/>
    <col min="11525" max="11525" width="19.5703125" style="5" customWidth="1"/>
    <col min="11526" max="11526" width="25.140625" style="5" customWidth="1"/>
    <col min="11527" max="11527" width="18" style="5" customWidth="1"/>
    <col min="11528" max="11528" width="19.42578125" style="5" bestFit="1" customWidth="1"/>
    <col min="11529" max="11529" width="20.570312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5546875" style="5" customWidth="1"/>
    <col min="11534" max="11534" width="18.28515625" style="5" customWidth="1"/>
    <col min="11535" max="11535" width="22" style="5" customWidth="1"/>
    <col min="11536" max="11536" width="20.42578125" style="5" customWidth="1"/>
    <col min="11537" max="11537" width="22.5703125" style="5" customWidth="1"/>
    <col min="11538" max="11538" width="20.140625" style="5" customWidth="1"/>
    <col min="11539" max="11539" width="20.5703125" style="5" customWidth="1"/>
    <col min="11540" max="11540" width="18.28515625" style="5" customWidth="1"/>
    <col min="11541" max="11541" width="18.85546875" style="5" customWidth="1"/>
    <col min="11542" max="11542" width="19" style="5" customWidth="1"/>
    <col min="11543" max="11776" width="9.140625" style="5"/>
    <col min="11777" max="11777" width="6.85546875" style="5" customWidth="1"/>
    <col min="11778" max="11778" width="74.85546875" style="5" customWidth="1"/>
    <col min="11779" max="11779" width="20.85546875" style="5" customWidth="1"/>
    <col min="11780" max="11780" width="22.5703125" style="5" customWidth="1"/>
    <col min="11781" max="11781" width="19.5703125" style="5" customWidth="1"/>
    <col min="11782" max="11782" width="25.140625" style="5" customWidth="1"/>
    <col min="11783" max="11783" width="18" style="5" customWidth="1"/>
    <col min="11784" max="11784" width="19.42578125" style="5" bestFit="1" customWidth="1"/>
    <col min="11785" max="11785" width="20.570312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5546875" style="5" customWidth="1"/>
    <col min="11790" max="11790" width="18.28515625" style="5" customWidth="1"/>
    <col min="11791" max="11791" width="22" style="5" customWidth="1"/>
    <col min="11792" max="11792" width="20.42578125" style="5" customWidth="1"/>
    <col min="11793" max="11793" width="22.5703125" style="5" customWidth="1"/>
    <col min="11794" max="11794" width="20.140625" style="5" customWidth="1"/>
    <col min="11795" max="11795" width="20.5703125" style="5" customWidth="1"/>
    <col min="11796" max="11796" width="18.28515625" style="5" customWidth="1"/>
    <col min="11797" max="11797" width="18.85546875" style="5" customWidth="1"/>
    <col min="11798" max="11798" width="19" style="5" customWidth="1"/>
    <col min="11799" max="12032" width="9.140625" style="5"/>
    <col min="12033" max="12033" width="6.85546875" style="5" customWidth="1"/>
    <col min="12034" max="12034" width="74.85546875" style="5" customWidth="1"/>
    <col min="12035" max="12035" width="20.85546875" style="5" customWidth="1"/>
    <col min="12036" max="12036" width="22.5703125" style="5" customWidth="1"/>
    <col min="12037" max="12037" width="19.5703125" style="5" customWidth="1"/>
    <col min="12038" max="12038" width="25.140625" style="5" customWidth="1"/>
    <col min="12039" max="12039" width="18" style="5" customWidth="1"/>
    <col min="12040" max="12040" width="19.42578125" style="5" bestFit="1" customWidth="1"/>
    <col min="12041" max="12041" width="20.570312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5546875" style="5" customWidth="1"/>
    <col min="12046" max="12046" width="18.28515625" style="5" customWidth="1"/>
    <col min="12047" max="12047" width="22" style="5" customWidth="1"/>
    <col min="12048" max="12048" width="20.42578125" style="5" customWidth="1"/>
    <col min="12049" max="12049" width="22.5703125" style="5" customWidth="1"/>
    <col min="12050" max="12050" width="20.140625" style="5" customWidth="1"/>
    <col min="12051" max="12051" width="20.5703125" style="5" customWidth="1"/>
    <col min="12052" max="12052" width="18.28515625" style="5" customWidth="1"/>
    <col min="12053" max="12053" width="18.85546875" style="5" customWidth="1"/>
    <col min="12054" max="12054" width="19" style="5" customWidth="1"/>
    <col min="12055" max="12288" width="9.140625" style="5"/>
    <col min="12289" max="12289" width="6.85546875" style="5" customWidth="1"/>
    <col min="12290" max="12290" width="74.85546875" style="5" customWidth="1"/>
    <col min="12291" max="12291" width="20.85546875" style="5" customWidth="1"/>
    <col min="12292" max="12292" width="22.5703125" style="5" customWidth="1"/>
    <col min="12293" max="12293" width="19.5703125" style="5" customWidth="1"/>
    <col min="12294" max="12294" width="25.140625" style="5" customWidth="1"/>
    <col min="12295" max="12295" width="18" style="5" customWidth="1"/>
    <col min="12296" max="12296" width="19.42578125" style="5" bestFit="1" customWidth="1"/>
    <col min="12297" max="12297" width="20.570312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5546875" style="5" customWidth="1"/>
    <col min="12302" max="12302" width="18.28515625" style="5" customWidth="1"/>
    <col min="12303" max="12303" width="22" style="5" customWidth="1"/>
    <col min="12304" max="12304" width="20.42578125" style="5" customWidth="1"/>
    <col min="12305" max="12305" width="22.5703125" style="5" customWidth="1"/>
    <col min="12306" max="12306" width="20.140625" style="5" customWidth="1"/>
    <col min="12307" max="12307" width="20.5703125" style="5" customWidth="1"/>
    <col min="12308" max="12308" width="18.28515625" style="5" customWidth="1"/>
    <col min="12309" max="12309" width="18.85546875" style="5" customWidth="1"/>
    <col min="12310" max="12310" width="19" style="5" customWidth="1"/>
    <col min="12311" max="12544" width="9.140625" style="5"/>
    <col min="12545" max="12545" width="6.85546875" style="5" customWidth="1"/>
    <col min="12546" max="12546" width="74.85546875" style="5" customWidth="1"/>
    <col min="12547" max="12547" width="20.85546875" style="5" customWidth="1"/>
    <col min="12548" max="12548" width="22.5703125" style="5" customWidth="1"/>
    <col min="12549" max="12549" width="19.5703125" style="5" customWidth="1"/>
    <col min="12550" max="12550" width="25.140625" style="5" customWidth="1"/>
    <col min="12551" max="12551" width="18" style="5" customWidth="1"/>
    <col min="12552" max="12552" width="19.42578125" style="5" bestFit="1" customWidth="1"/>
    <col min="12553" max="12553" width="20.570312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5546875" style="5" customWidth="1"/>
    <col min="12558" max="12558" width="18.28515625" style="5" customWidth="1"/>
    <col min="12559" max="12559" width="22" style="5" customWidth="1"/>
    <col min="12560" max="12560" width="20.42578125" style="5" customWidth="1"/>
    <col min="12561" max="12561" width="22.5703125" style="5" customWidth="1"/>
    <col min="12562" max="12562" width="20.140625" style="5" customWidth="1"/>
    <col min="12563" max="12563" width="20.5703125" style="5" customWidth="1"/>
    <col min="12564" max="12564" width="18.28515625" style="5" customWidth="1"/>
    <col min="12565" max="12565" width="18.85546875" style="5" customWidth="1"/>
    <col min="12566" max="12566" width="19" style="5" customWidth="1"/>
    <col min="12567" max="12800" width="9.140625" style="5"/>
    <col min="12801" max="12801" width="6.85546875" style="5" customWidth="1"/>
    <col min="12802" max="12802" width="74.85546875" style="5" customWidth="1"/>
    <col min="12803" max="12803" width="20.85546875" style="5" customWidth="1"/>
    <col min="12804" max="12804" width="22.5703125" style="5" customWidth="1"/>
    <col min="12805" max="12805" width="19.5703125" style="5" customWidth="1"/>
    <col min="12806" max="12806" width="25.140625" style="5" customWidth="1"/>
    <col min="12807" max="12807" width="18" style="5" customWidth="1"/>
    <col min="12808" max="12808" width="19.42578125" style="5" bestFit="1" customWidth="1"/>
    <col min="12809" max="12809" width="20.570312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5546875" style="5" customWidth="1"/>
    <col min="12814" max="12814" width="18.28515625" style="5" customWidth="1"/>
    <col min="12815" max="12815" width="22" style="5" customWidth="1"/>
    <col min="12816" max="12816" width="20.42578125" style="5" customWidth="1"/>
    <col min="12817" max="12817" width="22.5703125" style="5" customWidth="1"/>
    <col min="12818" max="12818" width="20.140625" style="5" customWidth="1"/>
    <col min="12819" max="12819" width="20.5703125" style="5" customWidth="1"/>
    <col min="12820" max="12820" width="18.28515625" style="5" customWidth="1"/>
    <col min="12821" max="12821" width="18.85546875" style="5" customWidth="1"/>
    <col min="12822" max="12822" width="19" style="5" customWidth="1"/>
    <col min="12823" max="13056" width="9.140625" style="5"/>
    <col min="13057" max="13057" width="6.85546875" style="5" customWidth="1"/>
    <col min="13058" max="13058" width="74.85546875" style="5" customWidth="1"/>
    <col min="13059" max="13059" width="20.85546875" style="5" customWidth="1"/>
    <col min="13060" max="13060" width="22.5703125" style="5" customWidth="1"/>
    <col min="13061" max="13061" width="19.5703125" style="5" customWidth="1"/>
    <col min="13062" max="13062" width="25.140625" style="5" customWidth="1"/>
    <col min="13063" max="13063" width="18" style="5" customWidth="1"/>
    <col min="13064" max="13064" width="19.42578125" style="5" bestFit="1" customWidth="1"/>
    <col min="13065" max="13065" width="20.570312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5546875" style="5" customWidth="1"/>
    <col min="13070" max="13070" width="18.28515625" style="5" customWidth="1"/>
    <col min="13071" max="13071" width="22" style="5" customWidth="1"/>
    <col min="13072" max="13072" width="20.42578125" style="5" customWidth="1"/>
    <col min="13073" max="13073" width="22.5703125" style="5" customWidth="1"/>
    <col min="13074" max="13074" width="20.140625" style="5" customWidth="1"/>
    <col min="13075" max="13075" width="20.5703125" style="5" customWidth="1"/>
    <col min="13076" max="13076" width="18.28515625" style="5" customWidth="1"/>
    <col min="13077" max="13077" width="18.85546875" style="5" customWidth="1"/>
    <col min="13078" max="13078" width="19" style="5" customWidth="1"/>
    <col min="13079" max="13312" width="9.140625" style="5"/>
    <col min="13313" max="13313" width="6.85546875" style="5" customWidth="1"/>
    <col min="13314" max="13314" width="74.85546875" style="5" customWidth="1"/>
    <col min="13315" max="13315" width="20.85546875" style="5" customWidth="1"/>
    <col min="13316" max="13316" width="22.5703125" style="5" customWidth="1"/>
    <col min="13317" max="13317" width="19.5703125" style="5" customWidth="1"/>
    <col min="13318" max="13318" width="25.140625" style="5" customWidth="1"/>
    <col min="13319" max="13319" width="18" style="5" customWidth="1"/>
    <col min="13320" max="13320" width="19.42578125" style="5" bestFit="1" customWidth="1"/>
    <col min="13321" max="13321" width="20.570312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5546875" style="5" customWidth="1"/>
    <col min="13326" max="13326" width="18.28515625" style="5" customWidth="1"/>
    <col min="13327" max="13327" width="22" style="5" customWidth="1"/>
    <col min="13328" max="13328" width="20.42578125" style="5" customWidth="1"/>
    <col min="13329" max="13329" width="22.5703125" style="5" customWidth="1"/>
    <col min="13330" max="13330" width="20.140625" style="5" customWidth="1"/>
    <col min="13331" max="13331" width="20.5703125" style="5" customWidth="1"/>
    <col min="13332" max="13332" width="18.28515625" style="5" customWidth="1"/>
    <col min="13333" max="13333" width="18.85546875" style="5" customWidth="1"/>
    <col min="13334" max="13334" width="19" style="5" customWidth="1"/>
    <col min="13335" max="13568" width="9.140625" style="5"/>
    <col min="13569" max="13569" width="6.85546875" style="5" customWidth="1"/>
    <col min="13570" max="13570" width="74.85546875" style="5" customWidth="1"/>
    <col min="13571" max="13571" width="20.85546875" style="5" customWidth="1"/>
    <col min="13572" max="13572" width="22.5703125" style="5" customWidth="1"/>
    <col min="13573" max="13573" width="19.5703125" style="5" customWidth="1"/>
    <col min="13574" max="13574" width="25.140625" style="5" customWidth="1"/>
    <col min="13575" max="13575" width="18" style="5" customWidth="1"/>
    <col min="13576" max="13576" width="19.42578125" style="5" bestFit="1" customWidth="1"/>
    <col min="13577" max="13577" width="20.570312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5546875" style="5" customWidth="1"/>
    <col min="13582" max="13582" width="18.28515625" style="5" customWidth="1"/>
    <col min="13583" max="13583" width="22" style="5" customWidth="1"/>
    <col min="13584" max="13584" width="20.42578125" style="5" customWidth="1"/>
    <col min="13585" max="13585" width="22.5703125" style="5" customWidth="1"/>
    <col min="13586" max="13586" width="20.140625" style="5" customWidth="1"/>
    <col min="13587" max="13587" width="20.5703125" style="5" customWidth="1"/>
    <col min="13588" max="13588" width="18.28515625" style="5" customWidth="1"/>
    <col min="13589" max="13589" width="18.85546875" style="5" customWidth="1"/>
    <col min="13590" max="13590" width="19" style="5" customWidth="1"/>
    <col min="13591" max="13824" width="9.140625" style="5"/>
    <col min="13825" max="13825" width="6.85546875" style="5" customWidth="1"/>
    <col min="13826" max="13826" width="74.85546875" style="5" customWidth="1"/>
    <col min="13827" max="13827" width="20.85546875" style="5" customWidth="1"/>
    <col min="13828" max="13828" width="22.5703125" style="5" customWidth="1"/>
    <col min="13829" max="13829" width="19.5703125" style="5" customWidth="1"/>
    <col min="13830" max="13830" width="25.140625" style="5" customWidth="1"/>
    <col min="13831" max="13831" width="18" style="5" customWidth="1"/>
    <col min="13832" max="13832" width="19.42578125" style="5" bestFit="1" customWidth="1"/>
    <col min="13833" max="13833" width="20.570312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5546875" style="5" customWidth="1"/>
    <col min="13838" max="13838" width="18.28515625" style="5" customWidth="1"/>
    <col min="13839" max="13839" width="22" style="5" customWidth="1"/>
    <col min="13840" max="13840" width="20.42578125" style="5" customWidth="1"/>
    <col min="13841" max="13841" width="22.5703125" style="5" customWidth="1"/>
    <col min="13842" max="13842" width="20.140625" style="5" customWidth="1"/>
    <col min="13843" max="13843" width="20.5703125" style="5" customWidth="1"/>
    <col min="13844" max="13844" width="18.28515625" style="5" customWidth="1"/>
    <col min="13845" max="13845" width="18.85546875" style="5" customWidth="1"/>
    <col min="13846" max="13846" width="19" style="5" customWidth="1"/>
    <col min="13847" max="14080" width="9.140625" style="5"/>
    <col min="14081" max="14081" width="6.85546875" style="5" customWidth="1"/>
    <col min="14082" max="14082" width="74.85546875" style="5" customWidth="1"/>
    <col min="14083" max="14083" width="20.85546875" style="5" customWidth="1"/>
    <col min="14084" max="14084" width="22.5703125" style="5" customWidth="1"/>
    <col min="14085" max="14085" width="19.5703125" style="5" customWidth="1"/>
    <col min="14086" max="14086" width="25.140625" style="5" customWidth="1"/>
    <col min="14087" max="14087" width="18" style="5" customWidth="1"/>
    <col min="14088" max="14088" width="19.42578125" style="5" bestFit="1" customWidth="1"/>
    <col min="14089" max="14089" width="20.570312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5546875" style="5" customWidth="1"/>
    <col min="14094" max="14094" width="18.28515625" style="5" customWidth="1"/>
    <col min="14095" max="14095" width="22" style="5" customWidth="1"/>
    <col min="14096" max="14096" width="20.42578125" style="5" customWidth="1"/>
    <col min="14097" max="14097" width="22.5703125" style="5" customWidth="1"/>
    <col min="14098" max="14098" width="20.140625" style="5" customWidth="1"/>
    <col min="14099" max="14099" width="20.5703125" style="5" customWidth="1"/>
    <col min="14100" max="14100" width="18.28515625" style="5" customWidth="1"/>
    <col min="14101" max="14101" width="18.85546875" style="5" customWidth="1"/>
    <col min="14102" max="14102" width="19" style="5" customWidth="1"/>
    <col min="14103" max="14336" width="9.140625" style="5"/>
    <col min="14337" max="14337" width="6.85546875" style="5" customWidth="1"/>
    <col min="14338" max="14338" width="74.85546875" style="5" customWidth="1"/>
    <col min="14339" max="14339" width="20.85546875" style="5" customWidth="1"/>
    <col min="14340" max="14340" width="22.5703125" style="5" customWidth="1"/>
    <col min="14341" max="14341" width="19.5703125" style="5" customWidth="1"/>
    <col min="14342" max="14342" width="25.140625" style="5" customWidth="1"/>
    <col min="14343" max="14343" width="18" style="5" customWidth="1"/>
    <col min="14344" max="14344" width="19.42578125" style="5" bestFit="1" customWidth="1"/>
    <col min="14345" max="14345" width="20.570312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5546875" style="5" customWidth="1"/>
    <col min="14350" max="14350" width="18.28515625" style="5" customWidth="1"/>
    <col min="14351" max="14351" width="22" style="5" customWidth="1"/>
    <col min="14352" max="14352" width="20.42578125" style="5" customWidth="1"/>
    <col min="14353" max="14353" width="22.5703125" style="5" customWidth="1"/>
    <col min="14354" max="14354" width="20.140625" style="5" customWidth="1"/>
    <col min="14355" max="14355" width="20.5703125" style="5" customWidth="1"/>
    <col min="14356" max="14356" width="18.28515625" style="5" customWidth="1"/>
    <col min="14357" max="14357" width="18.85546875" style="5" customWidth="1"/>
    <col min="14358" max="14358" width="19" style="5" customWidth="1"/>
    <col min="14359" max="14592" width="9.140625" style="5"/>
    <col min="14593" max="14593" width="6.85546875" style="5" customWidth="1"/>
    <col min="14594" max="14594" width="74.85546875" style="5" customWidth="1"/>
    <col min="14595" max="14595" width="20.85546875" style="5" customWidth="1"/>
    <col min="14596" max="14596" width="22.5703125" style="5" customWidth="1"/>
    <col min="14597" max="14597" width="19.5703125" style="5" customWidth="1"/>
    <col min="14598" max="14598" width="25.140625" style="5" customWidth="1"/>
    <col min="14599" max="14599" width="18" style="5" customWidth="1"/>
    <col min="14600" max="14600" width="19.42578125" style="5" bestFit="1" customWidth="1"/>
    <col min="14601" max="14601" width="20.570312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5546875" style="5" customWidth="1"/>
    <col min="14606" max="14606" width="18.28515625" style="5" customWidth="1"/>
    <col min="14607" max="14607" width="22" style="5" customWidth="1"/>
    <col min="14608" max="14608" width="20.42578125" style="5" customWidth="1"/>
    <col min="14609" max="14609" width="22.5703125" style="5" customWidth="1"/>
    <col min="14610" max="14610" width="20.140625" style="5" customWidth="1"/>
    <col min="14611" max="14611" width="20.5703125" style="5" customWidth="1"/>
    <col min="14612" max="14612" width="18.28515625" style="5" customWidth="1"/>
    <col min="14613" max="14613" width="18.85546875" style="5" customWidth="1"/>
    <col min="14614" max="14614" width="19" style="5" customWidth="1"/>
    <col min="14615" max="14848" width="9.140625" style="5"/>
    <col min="14849" max="14849" width="6.85546875" style="5" customWidth="1"/>
    <col min="14850" max="14850" width="74.85546875" style="5" customWidth="1"/>
    <col min="14851" max="14851" width="20.85546875" style="5" customWidth="1"/>
    <col min="14852" max="14852" width="22.5703125" style="5" customWidth="1"/>
    <col min="14853" max="14853" width="19.5703125" style="5" customWidth="1"/>
    <col min="14854" max="14854" width="25.140625" style="5" customWidth="1"/>
    <col min="14855" max="14855" width="18" style="5" customWidth="1"/>
    <col min="14856" max="14856" width="19.42578125" style="5" bestFit="1" customWidth="1"/>
    <col min="14857" max="14857" width="20.570312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5546875" style="5" customWidth="1"/>
    <col min="14862" max="14862" width="18.28515625" style="5" customWidth="1"/>
    <col min="14863" max="14863" width="22" style="5" customWidth="1"/>
    <col min="14864" max="14864" width="20.42578125" style="5" customWidth="1"/>
    <col min="14865" max="14865" width="22.5703125" style="5" customWidth="1"/>
    <col min="14866" max="14866" width="20.140625" style="5" customWidth="1"/>
    <col min="14867" max="14867" width="20.5703125" style="5" customWidth="1"/>
    <col min="14868" max="14868" width="18.28515625" style="5" customWidth="1"/>
    <col min="14869" max="14869" width="18.85546875" style="5" customWidth="1"/>
    <col min="14870" max="14870" width="19" style="5" customWidth="1"/>
    <col min="14871" max="15104" width="9.140625" style="5"/>
    <col min="15105" max="15105" width="6.85546875" style="5" customWidth="1"/>
    <col min="15106" max="15106" width="74.85546875" style="5" customWidth="1"/>
    <col min="15107" max="15107" width="20.85546875" style="5" customWidth="1"/>
    <col min="15108" max="15108" width="22.5703125" style="5" customWidth="1"/>
    <col min="15109" max="15109" width="19.5703125" style="5" customWidth="1"/>
    <col min="15110" max="15110" width="25.140625" style="5" customWidth="1"/>
    <col min="15111" max="15111" width="18" style="5" customWidth="1"/>
    <col min="15112" max="15112" width="19.42578125" style="5" bestFit="1" customWidth="1"/>
    <col min="15113" max="15113" width="20.570312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5546875" style="5" customWidth="1"/>
    <col min="15118" max="15118" width="18.28515625" style="5" customWidth="1"/>
    <col min="15119" max="15119" width="22" style="5" customWidth="1"/>
    <col min="15120" max="15120" width="20.42578125" style="5" customWidth="1"/>
    <col min="15121" max="15121" width="22.5703125" style="5" customWidth="1"/>
    <col min="15122" max="15122" width="20.140625" style="5" customWidth="1"/>
    <col min="15123" max="15123" width="20.5703125" style="5" customWidth="1"/>
    <col min="15124" max="15124" width="18.28515625" style="5" customWidth="1"/>
    <col min="15125" max="15125" width="18.85546875" style="5" customWidth="1"/>
    <col min="15126" max="15126" width="19" style="5" customWidth="1"/>
    <col min="15127" max="15360" width="9.140625" style="5"/>
    <col min="15361" max="15361" width="6.85546875" style="5" customWidth="1"/>
    <col min="15362" max="15362" width="74.85546875" style="5" customWidth="1"/>
    <col min="15363" max="15363" width="20.85546875" style="5" customWidth="1"/>
    <col min="15364" max="15364" width="22.5703125" style="5" customWidth="1"/>
    <col min="15365" max="15365" width="19.5703125" style="5" customWidth="1"/>
    <col min="15366" max="15366" width="25.140625" style="5" customWidth="1"/>
    <col min="15367" max="15367" width="18" style="5" customWidth="1"/>
    <col min="15368" max="15368" width="19.42578125" style="5" bestFit="1" customWidth="1"/>
    <col min="15369" max="15369" width="20.570312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5546875" style="5" customWidth="1"/>
    <col min="15374" max="15374" width="18.28515625" style="5" customWidth="1"/>
    <col min="15375" max="15375" width="22" style="5" customWidth="1"/>
    <col min="15376" max="15376" width="20.42578125" style="5" customWidth="1"/>
    <col min="15377" max="15377" width="22.5703125" style="5" customWidth="1"/>
    <col min="15378" max="15378" width="20.140625" style="5" customWidth="1"/>
    <col min="15379" max="15379" width="20.5703125" style="5" customWidth="1"/>
    <col min="15380" max="15380" width="18.28515625" style="5" customWidth="1"/>
    <col min="15381" max="15381" width="18.85546875" style="5" customWidth="1"/>
    <col min="15382" max="15382" width="19" style="5" customWidth="1"/>
    <col min="15383" max="15616" width="9.140625" style="5"/>
    <col min="15617" max="15617" width="6.85546875" style="5" customWidth="1"/>
    <col min="15618" max="15618" width="74.85546875" style="5" customWidth="1"/>
    <col min="15619" max="15619" width="20.85546875" style="5" customWidth="1"/>
    <col min="15620" max="15620" width="22.5703125" style="5" customWidth="1"/>
    <col min="15621" max="15621" width="19.5703125" style="5" customWidth="1"/>
    <col min="15622" max="15622" width="25.140625" style="5" customWidth="1"/>
    <col min="15623" max="15623" width="18" style="5" customWidth="1"/>
    <col min="15624" max="15624" width="19.42578125" style="5" bestFit="1" customWidth="1"/>
    <col min="15625" max="15625" width="20.570312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5546875" style="5" customWidth="1"/>
    <col min="15630" max="15630" width="18.28515625" style="5" customWidth="1"/>
    <col min="15631" max="15631" width="22" style="5" customWidth="1"/>
    <col min="15632" max="15632" width="20.42578125" style="5" customWidth="1"/>
    <col min="15633" max="15633" width="22.5703125" style="5" customWidth="1"/>
    <col min="15634" max="15634" width="20.140625" style="5" customWidth="1"/>
    <col min="15635" max="15635" width="20.5703125" style="5" customWidth="1"/>
    <col min="15636" max="15636" width="18.28515625" style="5" customWidth="1"/>
    <col min="15637" max="15637" width="18.85546875" style="5" customWidth="1"/>
    <col min="15638" max="15638" width="19" style="5" customWidth="1"/>
    <col min="15639" max="15872" width="9.140625" style="5"/>
    <col min="15873" max="15873" width="6.85546875" style="5" customWidth="1"/>
    <col min="15874" max="15874" width="74.85546875" style="5" customWidth="1"/>
    <col min="15875" max="15875" width="20.85546875" style="5" customWidth="1"/>
    <col min="15876" max="15876" width="22.5703125" style="5" customWidth="1"/>
    <col min="15877" max="15877" width="19.5703125" style="5" customWidth="1"/>
    <col min="15878" max="15878" width="25.140625" style="5" customWidth="1"/>
    <col min="15879" max="15879" width="18" style="5" customWidth="1"/>
    <col min="15880" max="15880" width="19.42578125" style="5" bestFit="1" customWidth="1"/>
    <col min="15881" max="15881" width="20.570312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5546875" style="5" customWidth="1"/>
    <col min="15886" max="15886" width="18.28515625" style="5" customWidth="1"/>
    <col min="15887" max="15887" width="22" style="5" customWidth="1"/>
    <col min="15888" max="15888" width="20.42578125" style="5" customWidth="1"/>
    <col min="15889" max="15889" width="22.5703125" style="5" customWidth="1"/>
    <col min="15890" max="15890" width="20.140625" style="5" customWidth="1"/>
    <col min="15891" max="15891" width="20.5703125" style="5" customWidth="1"/>
    <col min="15892" max="15892" width="18.28515625" style="5" customWidth="1"/>
    <col min="15893" max="15893" width="18.85546875" style="5" customWidth="1"/>
    <col min="15894" max="15894" width="19" style="5" customWidth="1"/>
    <col min="15895" max="16128" width="9.140625" style="5"/>
    <col min="16129" max="16129" width="6.85546875" style="5" customWidth="1"/>
    <col min="16130" max="16130" width="74.85546875" style="5" customWidth="1"/>
    <col min="16131" max="16131" width="20.85546875" style="5" customWidth="1"/>
    <col min="16132" max="16132" width="22.5703125" style="5" customWidth="1"/>
    <col min="16133" max="16133" width="19.5703125" style="5" customWidth="1"/>
    <col min="16134" max="16134" width="25.140625" style="5" customWidth="1"/>
    <col min="16135" max="16135" width="18" style="5" customWidth="1"/>
    <col min="16136" max="16136" width="19.42578125" style="5" bestFit="1" customWidth="1"/>
    <col min="16137" max="16137" width="20.570312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5546875" style="5" customWidth="1"/>
    <col min="16142" max="16142" width="18.28515625" style="5" customWidth="1"/>
    <col min="16143" max="16143" width="22" style="5" customWidth="1"/>
    <col min="16144" max="16144" width="20.42578125" style="5" customWidth="1"/>
    <col min="16145" max="16145" width="22.5703125" style="5" customWidth="1"/>
    <col min="16146" max="16146" width="20.140625" style="5" customWidth="1"/>
    <col min="16147" max="16147" width="20.5703125" style="5" customWidth="1"/>
    <col min="16148" max="16148" width="18.28515625" style="5" customWidth="1"/>
    <col min="16149" max="16149" width="18.85546875" style="5" customWidth="1"/>
    <col min="16150" max="16150" width="19" style="5" customWidth="1"/>
    <col min="16151" max="16384" width="9.140625" style="5"/>
  </cols>
  <sheetData>
    <row r="1" spans="1:23" ht="11.25" customHeight="1" x14ac:dyDescent="0.2">
      <c r="B1" s="2" t="s">
        <v>0</v>
      </c>
      <c r="C1" s="3"/>
      <c r="D1" s="4"/>
      <c r="E1" s="4"/>
    </row>
    <row r="2" spans="1:23" ht="6.75" customHeight="1" x14ac:dyDescent="0.2">
      <c r="B2" s="3"/>
      <c r="C2" s="3"/>
      <c r="D2" s="4"/>
      <c r="E2" s="4"/>
    </row>
    <row r="3" spans="1:23" x14ac:dyDescent="0.2">
      <c r="B3" s="7" t="s">
        <v>1</v>
      </c>
      <c r="C3" s="8" t="s">
        <v>2</v>
      </c>
    </row>
    <row r="4" spans="1:23" x14ac:dyDescent="0.2">
      <c r="B4" s="7" t="s">
        <v>3</v>
      </c>
      <c r="C4" s="8" t="s">
        <v>4</v>
      </c>
    </row>
    <row r="5" spans="1:23" x14ac:dyDescent="0.2">
      <c r="B5" s="7" t="s">
        <v>5</v>
      </c>
      <c r="C5" s="8" t="s">
        <v>6</v>
      </c>
    </row>
    <row r="6" spans="1:23" x14ac:dyDescent="0.2">
      <c r="B6" s="7" t="s">
        <v>7</v>
      </c>
      <c r="C6" s="8" t="s">
        <v>8</v>
      </c>
    </row>
    <row r="7" spans="1:23" x14ac:dyDescent="0.2">
      <c r="B7" s="7" t="s">
        <v>9</v>
      </c>
      <c r="C7" s="9">
        <v>45107</v>
      </c>
    </row>
    <row r="8" spans="1:23" ht="12" thickBot="1" x14ac:dyDescent="0.25"/>
    <row r="9" spans="1:23" ht="15.75" customHeight="1" thickBot="1" x14ac:dyDescent="0.25">
      <c r="A9" s="237"/>
      <c r="B9" s="239" t="s">
        <v>10</v>
      </c>
      <c r="C9" s="241">
        <v>44926</v>
      </c>
      <c r="D9" s="242"/>
      <c r="E9" s="242"/>
      <c r="F9" s="243"/>
      <c r="G9" s="241" t="s">
        <v>11</v>
      </c>
      <c r="H9" s="242"/>
      <c r="I9" s="242"/>
      <c r="J9" s="243"/>
      <c r="K9" s="11" t="s">
        <v>12</v>
      </c>
    </row>
    <row r="10" spans="1:23" ht="12" thickBot="1" x14ac:dyDescent="0.25">
      <c r="A10" s="238"/>
      <c r="B10" s="240"/>
      <c r="C10" s="12" t="s">
        <v>13</v>
      </c>
      <c r="D10" s="12" t="s">
        <v>14</v>
      </c>
      <c r="E10" s="12" t="s">
        <v>15</v>
      </c>
      <c r="F10" s="12" t="s">
        <v>16</v>
      </c>
      <c r="G10" s="12" t="s">
        <v>13</v>
      </c>
      <c r="H10" s="12" t="s">
        <v>14</v>
      </c>
      <c r="I10" s="12" t="s">
        <v>15</v>
      </c>
      <c r="J10" s="13" t="s">
        <v>16</v>
      </c>
      <c r="K10" s="14" t="s">
        <v>16</v>
      </c>
    </row>
    <row r="11" spans="1:23" x14ac:dyDescent="0.2">
      <c r="A11" s="15" t="s">
        <v>17</v>
      </c>
      <c r="B11" s="16" t="s">
        <v>18</v>
      </c>
      <c r="C11" s="17">
        <f>SUM(C12,C40,C41,C48,C53,C58,C63,C65,C66,C70)</f>
        <v>1.00784973</v>
      </c>
      <c r="D11" s="17">
        <f>SUM(D12,D40,D41,D48,D53,D58,D63,D65,D66,D70)</f>
        <v>0.99999999999999978</v>
      </c>
      <c r="E11" s="18"/>
      <c r="F11" s="16">
        <f>F12+F40+F41+F48+F53+F58+F63+F65+F66+F70</f>
        <v>14683910693.570002</v>
      </c>
      <c r="G11" s="17">
        <f>SUM(G12,G40,G41,G48,G53,G58,G63,G65,G66,G70)</f>
        <v>1.0107329999999999</v>
      </c>
      <c r="H11" s="17">
        <f>SUM(H12,H40,H41,H48,H53,H58,H63,H65,H66,H70)</f>
        <v>1</v>
      </c>
      <c r="I11" s="18"/>
      <c r="J11" s="16">
        <f>J12+J40+J41+J48+J53+J58+J63+J65+J66+J70</f>
        <v>13147623930.330002</v>
      </c>
      <c r="K11" s="16">
        <f>J11-F11</f>
        <v>-1536286763.2399998</v>
      </c>
      <c r="Q11" s="21"/>
      <c r="R11" s="21"/>
    </row>
    <row r="12" spans="1:23" x14ac:dyDescent="0.2">
      <c r="A12" s="22">
        <v>1</v>
      </c>
      <c r="B12" s="23" t="s">
        <v>19</v>
      </c>
      <c r="C12" s="24">
        <f>SUM(C13,C22,C31)</f>
        <v>1.1502999999999999E-2</v>
      </c>
      <c r="D12" s="24">
        <f>SUM(D13,D22,D31)</f>
        <v>1.1415E-2</v>
      </c>
      <c r="E12" s="25"/>
      <c r="F12" s="26">
        <f>SUM(F13,F22,F31)</f>
        <v>167608857.01000002</v>
      </c>
      <c r="G12" s="24">
        <f>SUM(G13,G22,G31)</f>
        <v>1.2454E-2</v>
      </c>
      <c r="H12" s="24">
        <f>SUM(H13,H22,H31)</f>
        <v>1.2321999999999998E-2</v>
      </c>
      <c r="I12" s="25"/>
      <c r="J12" s="26">
        <f>SUM(J13,J22,J31)</f>
        <v>162004659.25</v>
      </c>
      <c r="K12" s="27">
        <f>SUM(K13,K22,K31)</f>
        <v>-5604197.7600000203</v>
      </c>
      <c r="Q12" s="21"/>
      <c r="R12" s="21"/>
      <c r="W12" s="6">
        <v>1</v>
      </c>
    </row>
    <row r="13" spans="1:23" ht="22.5" x14ac:dyDescent="0.2">
      <c r="A13" s="22">
        <v>1.1000000000000001</v>
      </c>
      <c r="B13" s="23" t="s">
        <v>20</v>
      </c>
      <c r="C13" s="28">
        <f>SUM(C14:C20)</f>
        <v>1.1502999999999999E-2</v>
      </c>
      <c r="D13" s="28">
        <f>SUM(D14:D20)</f>
        <v>1.1415E-2</v>
      </c>
      <c r="E13" s="29"/>
      <c r="F13" s="30">
        <f>SUM(F14:F20)</f>
        <v>167608857.01000002</v>
      </c>
      <c r="G13" s="28">
        <f>SUM(G14:G20)</f>
        <v>1.2454E-2</v>
      </c>
      <c r="H13" s="28">
        <f>SUM(H14:H20)</f>
        <v>1.2321999999999998E-2</v>
      </c>
      <c r="I13" s="29"/>
      <c r="J13" s="30">
        <f>SUM(J14:J20)</f>
        <v>162004659.25</v>
      </c>
      <c r="K13" s="27">
        <f>SUM(K14:K21)</f>
        <v>-5604197.7600000203</v>
      </c>
      <c r="Q13" s="21"/>
      <c r="R13" s="21"/>
    </row>
    <row r="14" spans="1:23" x14ac:dyDescent="0.2">
      <c r="A14" s="22"/>
      <c r="B14" s="23" t="s">
        <v>21</v>
      </c>
      <c r="C14" s="31">
        <v>1.0789E-2</v>
      </c>
      <c r="D14" s="31">
        <v>1.0706E-2</v>
      </c>
      <c r="E14" s="32">
        <v>0</v>
      </c>
      <c r="F14" s="33">
        <v>157201424.02000001</v>
      </c>
      <c r="G14" s="34">
        <f>K134</f>
        <v>1.1578E-2</v>
      </c>
      <c r="H14" s="34">
        <f>J134</f>
        <v>1.1454999999999998E-2</v>
      </c>
      <c r="I14" s="32">
        <v>0</v>
      </c>
      <c r="J14" s="33">
        <f>H134</f>
        <v>150606335.25999999</v>
      </c>
      <c r="K14" s="27">
        <f>J14-F14</f>
        <v>-6595088.7600000203</v>
      </c>
      <c r="Q14" s="21"/>
      <c r="R14" s="21"/>
    </row>
    <row r="15" spans="1:23" x14ac:dyDescent="0.2">
      <c r="A15" s="22"/>
      <c r="B15" s="23" t="s">
        <v>22</v>
      </c>
      <c r="C15" s="31">
        <v>7.1400000000000001E-4</v>
      </c>
      <c r="D15" s="31">
        <v>7.0899999999999999E-4</v>
      </c>
      <c r="E15" s="32">
        <v>0</v>
      </c>
      <c r="F15" s="33">
        <v>10407432.99</v>
      </c>
      <c r="G15" s="34">
        <f>K141</f>
        <v>8.7600000000000004E-4</v>
      </c>
      <c r="H15" s="34">
        <f>J141</f>
        <v>8.6699999999999993E-4</v>
      </c>
      <c r="I15" s="32">
        <v>0</v>
      </c>
      <c r="J15" s="33">
        <f>H141</f>
        <v>11398323.99</v>
      </c>
      <c r="K15" s="27">
        <f t="shared" ref="K15:K21" si="0">J15-F15</f>
        <v>990891</v>
      </c>
      <c r="Q15" s="21"/>
      <c r="R15" s="21"/>
    </row>
    <row r="16" spans="1:23" x14ac:dyDescent="0.2">
      <c r="A16" s="22"/>
      <c r="B16" s="35" t="s">
        <v>23</v>
      </c>
      <c r="C16" s="36">
        <v>0</v>
      </c>
      <c r="D16" s="36">
        <v>0</v>
      </c>
      <c r="E16" s="32">
        <v>0</v>
      </c>
      <c r="F16" s="32">
        <v>0</v>
      </c>
      <c r="G16" s="36">
        <v>0</v>
      </c>
      <c r="H16" s="36">
        <v>0</v>
      </c>
      <c r="I16" s="32">
        <v>0</v>
      </c>
      <c r="J16" s="32">
        <v>0</v>
      </c>
      <c r="K16" s="27">
        <f t="shared" si="0"/>
        <v>0</v>
      </c>
      <c r="Q16" s="21"/>
      <c r="R16" s="21"/>
    </row>
    <row r="17" spans="1:18" x14ac:dyDescent="0.2">
      <c r="A17" s="22"/>
      <c r="B17" s="35" t="s">
        <v>24</v>
      </c>
      <c r="C17" s="31">
        <v>0</v>
      </c>
      <c r="D17" s="31">
        <v>0</v>
      </c>
      <c r="E17" s="32">
        <v>0</v>
      </c>
      <c r="F17" s="33">
        <v>0</v>
      </c>
      <c r="G17" s="34">
        <f>P161</f>
        <v>0</v>
      </c>
      <c r="H17" s="34">
        <f>O161</f>
        <v>0</v>
      </c>
      <c r="I17" s="32">
        <v>0</v>
      </c>
      <c r="J17" s="33">
        <f>M161</f>
        <v>0</v>
      </c>
      <c r="K17" s="27">
        <f t="shared" si="0"/>
        <v>0</v>
      </c>
      <c r="Q17" s="21"/>
      <c r="R17" s="21"/>
    </row>
    <row r="18" spans="1:18" x14ac:dyDescent="0.2">
      <c r="A18" s="22"/>
      <c r="B18" s="35" t="s">
        <v>25</v>
      </c>
      <c r="C18" s="36">
        <v>0</v>
      </c>
      <c r="D18" s="36">
        <v>0</v>
      </c>
      <c r="E18" s="32">
        <v>0</v>
      </c>
      <c r="F18" s="32">
        <v>0</v>
      </c>
      <c r="G18" s="36">
        <v>0</v>
      </c>
      <c r="H18" s="36">
        <v>0</v>
      </c>
      <c r="I18" s="32">
        <v>0</v>
      </c>
      <c r="J18" s="32">
        <v>0</v>
      </c>
      <c r="K18" s="27">
        <f t="shared" si="0"/>
        <v>0</v>
      </c>
      <c r="Q18" s="21"/>
      <c r="R18" s="21"/>
    </row>
    <row r="19" spans="1:18" x14ac:dyDescent="0.2">
      <c r="A19" s="22"/>
      <c r="B19" s="35" t="s">
        <v>26</v>
      </c>
      <c r="C19" s="36">
        <v>0</v>
      </c>
      <c r="D19" s="36">
        <v>0</v>
      </c>
      <c r="E19" s="32">
        <v>0</v>
      </c>
      <c r="F19" s="32">
        <v>0</v>
      </c>
      <c r="G19" s="36">
        <v>0</v>
      </c>
      <c r="H19" s="36">
        <v>0</v>
      </c>
      <c r="I19" s="32">
        <v>0</v>
      </c>
      <c r="J19" s="32">
        <v>0</v>
      </c>
      <c r="K19" s="27">
        <f t="shared" si="0"/>
        <v>0</v>
      </c>
      <c r="Q19" s="21"/>
      <c r="R19" s="21"/>
    </row>
    <row r="20" spans="1:18" x14ac:dyDescent="0.2">
      <c r="A20" s="22"/>
      <c r="B20" s="35" t="s">
        <v>27</v>
      </c>
      <c r="C20" s="36">
        <v>0</v>
      </c>
      <c r="D20" s="36">
        <v>0</v>
      </c>
      <c r="E20" s="32">
        <v>0</v>
      </c>
      <c r="F20" s="32">
        <v>0</v>
      </c>
      <c r="G20" s="36">
        <v>0</v>
      </c>
      <c r="H20" s="36">
        <v>0</v>
      </c>
      <c r="I20" s="32">
        <v>0</v>
      </c>
      <c r="J20" s="32">
        <v>0</v>
      </c>
      <c r="K20" s="27">
        <f t="shared" si="0"/>
        <v>0</v>
      </c>
      <c r="Q20" s="21"/>
      <c r="R20" s="21"/>
    </row>
    <row r="21" spans="1:18" x14ac:dyDescent="0.2">
      <c r="A21" s="22"/>
      <c r="B21" s="35" t="s">
        <v>28</v>
      </c>
      <c r="C21" s="36">
        <v>0</v>
      </c>
      <c r="D21" s="36">
        <v>0</v>
      </c>
      <c r="E21" s="32">
        <v>0</v>
      </c>
      <c r="F21" s="32">
        <v>0</v>
      </c>
      <c r="G21" s="36">
        <v>0</v>
      </c>
      <c r="H21" s="36">
        <v>0</v>
      </c>
      <c r="I21" s="32">
        <v>0</v>
      </c>
      <c r="J21" s="32">
        <v>0</v>
      </c>
      <c r="K21" s="27">
        <f t="shared" si="0"/>
        <v>0</v>
      </c>
      <c r="Q21" s="21"/>
      <c r="R21" s="21"/>
    </row>
    <row r="22" spans="1:18" ht="22.5" x14ac:dyDescent="0.2">
      <c r="A22" s="22">
        <v>1.2</v>
      </c>
      <c r="B22" s="35" t="s">
        <v>29</v>
      </c>
      <c r="C22" s="36">
        <f>SUM(C23:C30)</f>
        <v>0</v>
      </c>
      <c r="D22" s="36">
        <f>SUM(D23:D30)</f>
        <v>0</v>
      </c>
      <c r="E22" s="32"/>
      <c r="F22" s="32">
        <f>SUM(F23:F30)</f>
        <v>0</v>
      </c>
      <c r="G22" s="36">
        <f>SUM(G23:G30)</f>
        <v>0</v>
      </c>
      <c r="H22" s="36">
        <f>SUM(H23:H30)</f>
        <v>0</v>
      </c>
      <c r="I22" s="33"/>
      <c r="J22" s="32">
        <f>SUM(J23:J30)</f>
        <v>0</v>
      </c>
      <c r="K22" s="27">
        <f>SUM(K23:K30)</f>
        <v>0</v>
      </c>
      <c r="Q22" s="21"/>
      <c r="R22" s="21"/>
    </row>
    <row r="23" spans="1:18" x14ac:dyDescent="0.2">
      <c r="A23" s="22"/>
      <c r="B23" s="35" t="s">
        <v>30</v>
      </c>
      <c r="C23" s="36">
        <v>0</v>
      </c>
      <c r="D23" s="36">
        <v>0</v>
      </c>
      <c r="E23" s="32">
        <v>0</v>
      </c>
      <c r="F23" s="32">
        <v>0</v>
      </c>
      <c r="G23" s="36">
        <v>0</v>
      </c>
      <c r="H23" s="36">
        <v>0</v>
      </c>
      <c r="I23" s="27">
        <v>0</v>
      </c>
      <c r="J23" s="32">
        <v>0</v>
      </c>
      <c r="K23" s="27">
        <f>J23-F23</f>
        <v>0</v>
      </c>
      <c r="Q23" s="21"/>
      <c r="R23" s="21"/>
    </row>
    <row r="24" spans="1:18" x14ac:dyDescent="0.2">
      <c r="A24" s="22"/>
      <c r="B24" s="35" t="s">
        <v>31</v>
      </c>
      <c r="C24" s="36">
        <v>0</v>
      </c>
      <c r="D24" s="36">
        <v>0</v>
      </c>
      <c r="E24" s="32">
        <v>0</v>
      </c>
      <c r="F24" s="32">
        <v>0</v>
      </c>
      <c r="G24" s="36">
        <v>0</v>
      </c>
      <c r="H24" s="36">
        <v>0</v>
      </c>
      <c r="I24" s="27">
        <v>0</v>
      </c>
      <c r="J24" s="32">
        <v>0</v>
      </c>
      <c r="K24" s="27">
        <f t="shared" ref="K24:K30" si="1">J24-F24</f>
        <v>0</v>
      </c>
      <c r="Q24" s="21"/>
      <c r="R24" s="21"/>
    </row>
    <row r="25" spans="1:18" x14ac:dyDescent="0.2">
      <c r="A25" s="22"/>
      <c r="B25" s="35" t="s">
        <v>32</v>
      </c>
      <c r="C25" s="36">
        <v>0</v>
      </c>
      <c r="D25" s="36">
        <v>0</v>
      </c>
      <c r="E25" s="32">
        <v>0</v>
      </c>
      <c r="F25" s="32">
        <v>0</v>
      </c>
      <c r="G25" s="36">
        <v>0</v>
      </c>
      <c r="H25" s="36">
        <v>0</v>
      </c>
      <c r="I25" s="27">
        <v>0</v>
      </c>
      <c r="J25" s="32">
        <v>0</v>
      </c>
      <c r="K25" s="27">
        <f t="shared" si="1"/>
        <v>0</v>
      </c>
      <c r="Q25" s="21"/>
      <c r="R25" s="21"/>
    </row>
    <row r="26" spans="1:18" x14ac:dyDescent="0.2">
      <c r="A26" s="22"/>
      <c r="B26" s="35" t="s">
        <v>33</v>
      </c>
      <c r="C26" s="36">
        <v>0</v>
      </c>
      <c r="D26" s="36">
        <v>0</v>
      </c>
      <c r="E26" s="32">
        <v>0</v>
      </c>
      <c r="F26" s="32">
        <v>0</v>
      </c>
      <c r="G26" s="36">
        <v>0</v>
      </c>
      <c r="H26" s="36">
        <v>0</v>
      </c>
      <c r="I26" s="27">
        <v>0</v>
      </c>
      <c r="J26" s="32">
        <v>0</v>
      </c>
      <c r="K26" s="27">
        <f t="shared" si="1"/>
        <v>0</v>
      </c>
      <c r="Q26" s="21"/>
      <c r="R26" s="21"/>
    </row>
    <row r="27" spans="1:18" x14ac:dyDescent="0.2">
      <c r="A27" s="22"/>
      <c r="B27" s="35" t="s">
        <v>34</v>
      </c>
      <c r="C27" s="36">
        <v>0</v>
      </c>
      <c r="D27" s="36">
        <v>0</v>
      </c>
      <c r="E27" s="32">
        <v>0</v>
      </c>
      <c r="F27" s="32">
        <v>0</v>
      </c>
      <c r="G27" s="36">
        <v>0</v>
      </c>
      <c r="H27" s="36">
        <v>0</v>
      </c>
      <c r="I27" s="27">
        <v>0</v>
      </c>
      <c r="J27" s="32">
        <v>0</v>
      </c>
      <c r="K27" s="27">
        <f t="shared" si="1"/>
        <v>0</v>
      </c>
      <c r="Q27" s="21"/>
      <c r="R27" s="21"/>
    </row>
    <row r="28" spans="1:18" x14ac:dyDescent="0.2">
      <c r="A28" s="22"/>
      <c r="B28" s="35" t="s">
        <v>35</v>
      </c>
      <c r="C28" s="36">
        <v>0</v>
      </c>
      <c r="D28" s="36">
        <v>0</v>
      </c>
      <c r="E28" s="32">
        <v>0</v>
      </c>
      <c r="F28" s="32">
        <v>0</v>
      </c>
      <c r="G28" s="36">
        <v>0</v>
      </c>
      <c r="H28" s="36">
        <v>0</v>
      </c>
      <c r="I28" s="27">
        <v>0</v>
      </c>
      <c r="J28" s="32">
        <v>0</v>
      </c>
      <c r="K28" s="27">
        <f t="shared" si="1"/>
        <v>0</v>
      </c>
      <c r="Q28" s="21"/>
      <c r="R28" s="21"/>
    </row>
    <row r="29" spans="1:18" x14ac:dyDescent="0.2">
      <c r="A29" s="22"/>
      <c r="B29" s="35" t="s">
        <v>36</v>
      </c>
      <c r="C29" s="36">
        <v>0</v>
      </c>
      <c r="D29" s="36">
        <v>0</v>
      </c>
      <c r="E29" s="32">
        <v>0</v>
      </c>
      <c r="F29" s="32">
        <v>0</v>
      </c>
      <c r="G29" s="36">
        <v>0</v>
      </c>
      <c r="H29" s="36">
        <v>0</v>
      </c>
      <c r="I29" s="27">
        <v>0</v>
      </c>
      <c r="J29" s="32">
        <v>0</v>
      </c>
      <c r="K29" s="27">
        <f t="shared" si="1"/>
        <v>0</v>
      </c>
      <c r="Q29" s="21"/>
      <c r="R29" s="21"/>
    </row>
    <row r="30" spans="1:18" x14ac:dyDescent="0.2">
      <c r="A30" s="22"/>
      <c r="B30" s="35" t="s">
        <v>37</v>
      </c>
      <c r="C30" s="36">
        <v>0</v>
      </c>
      <c r="D30" s="36">
        <v>0</v>
      </c>
      <c r="E30" s="32">
        <v>0</v>
      </c>
      <c r="F30" s="32">
        <v>0</v>
      </c>
      <c r="G30" s="36">
        <v>0</v>
      </c>
      <c r="H30" s="36">
        <v>0</v>
      </c>
      <c r="I30" s="27">
        <v>0</v>
      </c>
      <c r="J30" s="32">
        <v>0</v>
      </c>
      <c r="K30" s="27">
        <f t="shared" si="1"/>
        <v>0</v>
      </c>
      <c r="Q30" s="21"/>
      <c r="R30" s="21"/>
    </row>
    <row r="31" spans="1:18" ht="45" x14ac:dyDescent="0.2">
      <c r="A31" s="22">
        <v>1.3</v>
      </c>
      <c r="B31" s="35" t="s">
        <v>38</v>
      </c>
      <c r="C31" s="36">
        <f>SUM(C32:C39)</f>
        <v>0</v>
      </c>
      <c r="D31" s="36">
        <f>SUM(D32:D39)</f>
        <v>0</v>
      </c>
      <c r="E31" s="32"/>
      <c r="F31" s="32">
        <f>SUM(F32:F39)</f>
        <v>0</v>
      </c>
      <c r="G31" s="36">
        <f>SUM(G32:G39)</f>
        <v>0</v>
      </c>
      <c r="H31" s="36">
        <f>SUM(H32:H39)</f>
        <v>0</v>
      </c>
      <c r="I31" s="33"/>
      <c r="J31" s="32">
        <f>SUM(J32:J39)</f>
        <v>0</v>
      </c>
      <c r="K31" s="27">
        <f>SUM(K32:K39)</f>
        <v>0</v>
      </c>
      <c r="Q31" s="21"/>
      <c r="R31" s="21"/>
    </row>
    <row r="32" spans="1:18" x14ac:dyDescent="0.2">
      <c r="A32" s="37"/>
      <c r="B32" s="35" t="s">
        <v>39</v>
      </c>
      <c r="C32" s="36">
        <v>0</v>
      </c>
      <c r="D32" s="36">
        <v>0</v>
      </c>
      <c r="E32" s="32">
        <v>0</v>
      </c>
      <c r="F32" s="32">
        <v>0</v>
      </c>
      <c r="G32" s="36">
        <v>0</v>
      </c>
      <c r="H32" s="36">
        <v>0</v>
      </c>
      <c r="I32" s="27">
        <v>0</v>
      </c>
      <c r="J32" s="32">
        <v>0</v>
      </c>
      <c r="K32" s="27">
        <f t="shared" ref="K32:K40" si="2">J32-F32</f>
        <v>0</v>
      </c>
      <c r="Q32" s="21"/>
      <c r="R32" s="21"/>
    </row>
    <row r="33" spans="1:23" x14ac:dyDescent="0.2">
      <c r="A33" s="37"/>
      <c r="B33" s="35" t="s">
        <v>40</v>
      </c>
      <c r="C33" s="36">
        <v>0</v>
      </c>
      <c r="D33" s="36">
        <v>0</v>
      </c>
      <c r="E33" s="32">
        <v>0</v>
      </c>
      <c r="F33" s="32">
        <v>0</v>
      </c>
      <c r="G33" s="36">
        <v>0</v>
      </c>
      <c r="H33" s="36">
        <v>0</v>
      </c>
      <c r="I33" s="27">
        <v>0</v>
      </c>
      <c r="J33" s="32">
        <v>0</v>
      </c>
      <c r="K33" s="27">
        <f t="shared" si="2"/>
        <v>0</v>
      </c>
      <c r="Q33" s="21"/>
      <c r="R33" s="21"/>
    </row>
    <row r="34" spans="1:23" x14ac:dyDescent="0.2">
      <c r="A34" s="37"/>
      <c r="B34" s="35" t="s">
        <v>41</v>
      </c>
      <c r="C34" s="36">
        <v>0</v>
      </c>
      <c r="D34" s="36">
        <v>0</v>
      </c>
      <c r="E34" s="32">
        <v>0</v>
      </c>
      <c r="F34" s="32">
        <v>0</v>
      </c>
      <c r="G34" s="36">
        <v>0</v>
      </c>
      <c r="H34" s="36">
        <v>0</v>
      </c>
      <c r="I34" s="27">
        <v>0</v>
      </c>
      <c r="J34" s="32">
        <v>0</v>
      </c>
      <c r="K34" s="27">
        <f t="shared" si="2"/>
        <v>0</v>
      </c>
      <c r="Q34" s="21"/>
      <c r="R34" s="21"/>
    </row>
    <row r="35" spans="1:23" x14ac:dyDescent="0.2">
      <c r="A35" s="37"/>
      <c r="B35" s="38" t="s">
        <v>42</v>
      </c>
      <c r="C35" s="36">
        <v>0</v>
      </c>
      <c r="D35" s="36">
        <v>0</v>
      </c>
      <c r="E35" s="32">
        <v>0</v>
      </c>
      <c r="F35" s="32">
        <v>0</v>
      </c>
      <c r="G35" s="36">
        <v>0</v>
      </c>
      <c r="H35" s="36">
        <v>0</v>
      </c>
      <c r="I35" s="27">
        <v>0</v>
      </c>
      <c r="J35" s="32">
        <v>0</v>
      </c>
      <c r="K35" s="27">
        <f t="shared" si="2"/>
        <v>0</v>
      </c>
      <c r="Q35" s="21"/>
      <c r="R35" s="21"/>
    </row>
    <row r="36" spans="1:23" x14ac:dyDescent="0.2">
      <c r="A36" s="37"/>
      <c r="B36" s="38" t="s">
        <v>43</v>
      </c>
      <c r="C36" s="36">
        <v>0</v>
      </c>
      <c r="D36" s="36">
        <v>0</v>
      </c>
      <c r="E36" s="32">
        <v>0</v>
      </c>
      <c r="F36" s="32">
        <v>0</v>
      </c>
      <c r="G36" s="36">
        <v>0</v>
      </c>
      <c r="H36" s="36">
        <v>0</v>
      </c>
      <c r="I36" s="27">
        <v>0</v>
      </c>
      <c r="J36" s="32">
        <v>0</v>
      </c>
      <c r="K36" s="27">
        <f t="shared" si="2"/>
        <v>0</v>
      </c>
      <c r="Q36" s="21"/>
      <c r="R36" s="21"/>
    </row>
    <row r="37" spans="1:23" x14ac:dyDescent="0.2">
      <c r="A37" s="37"/>
      <c r="B37" s="38" t="s">
        <v>44</v>
      </c>
      <c r="C37" s="36">
        <v>0</v>
      </c>
      <c r="D37" s="36">
        <v>0</v>
      </c>
      <c r="E37" s="32">
        <v>0</v>
      </c>
      <c r="F37" s="32">
        <v>0</v>
      </c>
      <c r="G37" s="36">
        <v>0</v>
      </c>
      <c r="H37" s="36">
        <v>0</v>
      </c>
      <c r="I37" s="27">
        <v>0</v>
      </c>
      <c r="J37" s="32">
        <v>0</v>
      </c>
      <c r="K37" s="27">
        <f t="shared" si="2"/>
        <v>0</v>
      </c>
      <c r="Q37" s="21"/>
      <c r="R37" s="21"/>
    </row>
    <row r="38" spans="1:23" x14ac:dyDescent="0.2">
      <c r="A38" s="37"/>
      <c r="B38" s="38" t="s">
        <v>45</v>
      </c>
      <c r="C38" s="36">
        <v>0</v>
      </c>
      <c r="D38" s="36">
        <v>0</v>
      </c>
      <c r="E38" s="32">
        <v>0</v>
      </c>
      <c r="F38" s="32">
        <v>0</v>
      </c>
      <c r="G38" s="36">
        <v>0</v>
      </c>
      <c r="H38" s="36">
        <v>0</v>
      </c>
      <c r="I38" s="27">
        <v>0</v>
      </c>
      <c r="J38" s="32">
        <v>0</v>
      </c>
      <c r="K38" s="27">
        <f t="shared" si="2"/>
        <v>0</v>
      </c>
      <c r="Q38" s="21"/>
      <c r="R38" s="21"/>
    </row>
    <row r="39" spans="1:23" x14ac:dyDescent="0.2">
      <c r="A39" s="22"/>
      <c r="B39" s="35" t="s">
        <v>46</v>
      </c>
      <c r="C39" s="36">
        <v>0</v>
      </c>
      <c r="D39" s="36">
        <v>0</v>
      </c>
      <c r="E39" s="32">
        <v>0</v>
      </c>
      <c r="F39" s="32">
        <v>0</v>
      </c>
      <c r="G39" s="36">
        <v>0</v>
      </c>
      <c r="H39" s="36">
        <v>0</v>
      </c>
      <c r="I39" s="27">
        <v>0</v>
      </c>
      <c r="J39" s="32">
        <v>0</v>
      </c>
      <c r="K39" s="27">
        <f t="shared" si="2"/>
        <v>0</v>
      </c>
      <c r="Q39" s="21"/>
      <c r="R39" s="21"/>
    </row>
    <row r="40" spans="1:23" x14ac:dyDescent="0.2">
      <c r="A40" s="22">
        <v>2</v>
      </c>
      <c r="B40" s="38" t="s">
        <v>47</v>
      </c>
      <c r="C40" s="36">
        <v>0</v>
      </c>
      <c r="D40" s="36">
        <v>0</v>
      </c>
      <c r="E40" s="32">
        <v>0</v>
      </c>
      <c r="F40" s="32">
        <v>0</v>
      </c>
      <c r="G40" s="36">
        <v>0</v>
      </c>
      <c r="H40" s="36">
        <v>0</v>
      </c>
      <c r="I40" s="27">
        <v>0</v>
      </c>
      <c r="J40" s="32">
        <v>0</v>
      </c>
      <c r="K40" s="27">
        <f t="shared" si="2"/>
        <v>0</v>
      </c>
      <c r="Q40" s="21"/>
      <c r="R40" s="21"/>
      <c r="W40" s="6">
        <v>1</v>
      </c>
    </row>
    <row r="41" spans="1:23" ht="22.5" x14ac:dyDescent="0.2">
      <c r="A41" s="22">
        <v>3</v>
      </c>
      <c r="B41" s="38" t="s">
        <v>48</v>
      </c>
      <c r="C41" s="31">
        <f>SUM(C42:C47)</f>
        <v>0.92858200000000002</v>
      </c>
      <c r="D41" s="31">
        <f>SUM(D42:D47)</f>
        <v>0.92134899999999986</v>
      </c>
      <c r="E41" s="39"/>
      <c r="F41" s="33">
        <f>SUM(F42:F47)</f>
        <v>13528983081.84</v>
      </c>
      <c r="G41" s="31">
        <f>SUM(G42:G47)</f>
        <v>0.91797099999999998</v>
      </c>
      <c r="H41" s="31">
        <f>SUM(H42:H47)</f>
        <v>0.90822400000000003</v>
      </c>
      <c r="I41" s="39"/>
      <c r="J41" s="33">
        <f>SUM(J42:J47)</f>
        <v>11940994908.320002</v>
      </c>
      <c r="K41" s="27">
        <f>SUM(K42:K47)</f>
        <v>-1587988173.5199986</v>
      </c>
      <c r="Q41" s="21"/>
      <c r="R41" s="21"/>
      <c r="W41" s="6">
        <v>1</v>
      </c>
    </row>
    <row r="42" spans="1:23" x14ac:dyDescent="0.2">
      <c r="A42" s="37"/>
      <c r="B42" s="40" t="s">
        <v>49</v>
      </c>
      <c r="C42" s="31">
        <v>0.92858200000000002</v>
      </c>
      <c r="D42" s="31">
        <v>0.92134899999999986</v>
      </c>
      <c r="E42" s="32">
        <v>0</v>
      </c>
      <c r="F42" s="33">
        <v>13528983081.84</v>
      </c>
      <c r="G42" s="34">
        <f>I263</f>
        <v>0.91797099999999998</v>
      </c>
      <c r="H42" s="34">
        <f>H263</f>
        <v>0.90822400000000003</v>
      </c>
      <c r="I42" s="27">
        <v>0</v>
      </c>
      <c r="J42" s="33">
        <f>F263</f>
        <v>11940994908.320002</v>
      </c>
      <c r="K42" s="27">
        <f t="shared" ref="K42:K47" si="3">J42-F42</f>
        <v>-1587988173.5199986</v>
      </c>
      <c r="Q42" s="21"/>
      <c r="R42" s="21"/>
    </row>
    <row r="43" spans="1:23" x14ac:dyDescent="0.2">
      <c r="A43" s="37"/>
      <c r="B43" s="40" t="s">
        <v>50</v>
      </c>
      <c r="C43" s="36">
        <v>0</v>
      </c>
      <c r="D43" s="36">
        <v>0</v>
      </c>
      <c r="E43" s="32">
        <v>0</v>
      </c>
      <c r="F43" s="32">
        <v>0</v>
      </c>
      <c r="G43" s="36">
        <v>0</v>
      </c>
      <c r="H43" s="36">
        <v>0</v>
      </c>
      <c r="I43" s="27">
        <v>0</v>
      </c>
      <c r="J43" s="32">
        <v>0</v>
      </c>
      <c r="K43" s="27">
        <f t="shared" si="3"/>
        <v>0</v>
      </c>
      <c r="Q43" s="21"/>
      <c r="R43" s="21"/>
    </row>
    <row r="44" spans="1:23" x14ac:dyDescent="0.2">
      <c r="A44" s="37"/>
      <c r="B44" s="40" t="s">
        <v>51</v>
      </c>
      <c r="C44" s="36">
        <v>0</v>
      </c>
      <c r="D44" s="36">
        <v>0</v>
      </c>
      <c r="E44" s="32">
        <v>0</v>
      </c>
      <c r="F44" s="32">
        <v>0</v>
      </c>
      <c r="G44" s="36">
        <v>0</v>
      </c>
      <c r="H44" s="36">
        <v>0</v>
      </c>
      <c r="I44" s="27">
        <v>0</v>
      </c>
      <c r="J44" s="32">
        <v>0</v>
      </c>
      <c r="K44" s="27">
        <f t="shared" si="3"/>
        <v>0</v>
      </c>
      <c r="Q44" s="21"/>
      <c r="R44" s="21"/>
    </row>
    <row r="45" spans="1:23" x14ac:dyDescent="0.2">
      <c r="A45" s="37"/>
      <c r="B45" s="40" t="s">
        <v>52</v>
      </c>
      <c r="C45" s="36">
        <v>0</v>
      </c>
      <c r="D45" s="36">
        <v>0</v>
      </c>
      <c r="E45" s="32">
        <v>0</v>
      </c>
      <c r="F45" s="32">
        <v>0</v>
      </c>
      <c r="G45" s="36">
        <v>0</v>
      </c>
      <c r="H45" s="36">
        <v>0</v>
      </c>
      <c r="I45" s="27">
        <v>0</v>
      </c>
      <c r="J45" s="32">
        <v>0</v>
      </c>
      <c r="K45" s="27">
        <f t="shared" si="3"/>
        <v>0</v>
      </c>
      <c r="Q45" s="21"/>
      <c r="R45" s="21"/>
    </row>
    <row r="46" spans="1:23" x14ac:dyDescent="0.2">
      <c r="A46" s="37"/>
      <c r="B46" s="40" t="s">
        <v>53</v>
      </c>
      <c r="C46" s="36">
        <v>0</v>
      </c>
      <c r="D46" s="36">
        <v>0</v>
      </c>
      <c r="E46" s="32">
        <v>0</v>
      </c>
      <c r="F46" s="32">
        <v>0</v>
      </c>
      <c r="G46" s="36">
        <v>0</v>
      </c>
      <c r="H46" s="36">
        <v>0</v>
      </c>
      <c r="I46" s="27">
        <v>0</v>
      </c>
      <c r="J46" s="32">
        <v>0</v>
      </c>
      <c r="K46" s="27">
        <f t="shared" si="3"/>
        <v>0</v>
      </c>
      <c r="Q46" s="21"/>
      <c r="R46" s="21"/>
    </row>
    <row r="47" spans="1:23" x14ac:dyDescent="0.2">
      <c r="A47" s="37"/>
      <c r="B47" s="40" t="s">
        <v>54</v>
      </c>
      <c r="C47" s="36">
        <v>0</v>
      </c>
      <c r="D47" s="36">
        <v>0</v>
      </c>
      <c r="E47" s="32">
        <v>0</v>
      </c>
      <c r="F47" s="32">
        <v>0</v>
      </c>
      <c r="G47" s="36">
        <v>0</v>
      </c>
      <c r="H47" s="36">
        <v>0</v>
      </c>
      <c r="I47" s="27">
        <v>0</v>
      </c>
      <c r="J47" s="32">
        <v>0</v>
      </c>
      <c r="K47" s="27">
        <f t="shared" si="3"/>
        <v>0</v>
      </c>
      <c r="Q47" s="21"/>
      <c r="R47" s="21"/>
    </row>
    <row r="48" spans="1:23" x14ac:dyDescent="0.2">
      <c r="A48" s="22">
        <v>4</v>
      </c>
      <c r="B48" s="38" t="s">
        <v>55</v>
      </c>
      <c r="C48" s="34">
        <f>SUM(C49,C52,C53)</f>
        <v>6.2639E-2</v>
      </c>
      <c r="D48" s="34">
        <f>SUM(D49,D52,D53)</f>
        <v>6.2150999999999998E-2</v>
      </c>
      <c r="E48" s="33"/>
      <c r="F48" s="26">
        <f>SUM(F49,F52,F53)</f>
        <v>912616396.35000002</v>
      </c>
      <c r="G48" s="34">
        <f>SUM(G49,G52,G53)</f>
        <v>6.0475999999999995E-2</v>
      </c>
      <c r="H48" s="34">
        <f>SUM(H49,H52,H53)</f>
        <v>5.9832999999999997E-2</v>
      </c>
      <c r="I48" s="33"/>
      <c r="J48" s="26">
        <f>SUM(J49,J52,J53)</f>
        <v>786670191.42999995</v>
      </c>
      <c r="K48" s="27">
        <f>SUM(K49,K52,K53)</f>
        <v>-125946204.92000008</v>
      </c>
      <c r="Q48" s="21"/>
      <c r="R48" s="21"/>
      <c r="W48" s="6">
        <v>1</v>
      </c>
    </row>
    <row r="49" spans="1:23" x14ac:dyDescent="0.2">
      <c r="A49" s="22">
        <v>4.0999999999999996</v>
      </c>
      <c r="B49" s="38" t="s">
        <v>56</v>
      </c>
      <c r="C49" s="34">
        <v>6.2639E-2</v>
      </c>
      <c r="D49" s="34">
        <v>6.2150999999999998E-2</v>
      </c>
      <c r="E49" s="33"/>
      <c r="F49" s="33">
        <v>912616396.35000002</v>
      </c>
      <c r="G49" s="34">
        <f>SUM(G50)</f>
        <v>6.0475999999999995E-2</v>
      </c>
      <c r="H49" s="34">
        <f>SUM(H50)</f>
        <v>5.9832999999999997E-2</v>
      </c>
      <c r="I49" s="33"/>
      <c r="J49" s="33">
        <f>SUM(J50)</f>
        <v>786670191.42999995</v>
      </c>
      <c r="K49" s="27">
        <f>SUM(K50)</f>
        <v>-125946204.92000008</v>
      </c>
      <c r="Q49" s="21"/>
      <c r="R49" s="21"/>
    </row>
    <row r="50" spans="1:23" x14ac:dyDescent="0.2">
      <c r="A50" s="22"/>
      <c r="B50" s="40" t="s">
        <v>57</v>
      </c>
      <c r="C50" s="31">
        <v>6.2639E-2</v>
      </c>
      <c r="D50" s="31">
        <v>6.2150999999999998E-2</v>
      </c>
      <c r="E50" s="33"/>
      <c r="F50" s="33">
        <v>912616396.35000002</v>
      </c>
      <c r="G50" s="34">
        <f>J321</f>
        <v>6.0475999999999995E-2</v>
      </c>
      <c r="H50" s="34">
        <f>I321</f>
        <v>5.9832999999999997E-2</v>
      </c>
      <c r="I50" s="33"/>
      <c r="J50" s="33">
        <f>H321</f>
        <v>786670191.42999995</v>
      </c>
      <c r="K50" s="27">
        <f>J50-F50</f>
        <v>-125946204.92000008</v>
      </c>
      <c r="Q50" s="21"/>
      <c r="R50" s="21"/>
    </row>
    <row r="51" spans="1:23" x14ac:dyDescent="0.2">
      <c r="A51" s="22">
        <v>4.2</v>
      </c>
      <c r="B51" s="38" t="s">
        <v>58</v>
      </c>
      <c r="C51" s="36">
        <v>0</v>
      </c>
      <c r="D51" s="36">
        <v>0</v>
      </c>
      <c r="E51" s="32">
        <v>0</v>
      </c>
      <c r="F51" s="32">
        <v>0</v>
      </c>
      <c r="G51" s="36">
        <v>0</v>
      </c>
      <c r="H51" s="36">
        <v>0</v>
      </c>
      <c r="I51" s="27">
        <v>0</v>
      </c>
      <c r="J51" s="32">
        <v>0</v>
      </c>
      <c r="K51" s="27">
        <f t="shared" ref="K51:K57" si="4">J51-F51</f>
        <v>0</v>
      </c>
      <c r="Q51" s="21"/>
      <c r="R51" s="21"/>
    </row>
    <row r="52" spans="1:23" x14ac:dyDescent="0.2">
      <c r="A52" s="22">
        <v>4.3</v>
      </c>
      <c r="B52" s="38" t="s">
        <v>59</v>
      </c>
      <c r="C52" s="36">
        <v>0</v>
      </c>
      <c r="D52" s="36">
        <v>0</v>
      </c>
      <c r="E52" s="32">
        <v>0</v>
      </c>
      <c r="F52" s="32">
        <v>0</v>
      </c>
      <c r="G52" s="36">
        <v>0</v>
      </c>
      <c r="H52" s="36">
        <v>0</v>
      </c>
      <c r="I52" s="27">
        <v>0</v>
      </c>
      <c r="J52" s="32">
        <v>0</v>
      </c>
      <c r="K52" s="27">
        <f t="shared" si="4"/>
        <v>0</v>
      </c>
      <c r="Q52" s="21"/>
      <c r="R52" s="21"/>
    </row>
    <row r="53" spans="1:23" x14ac:dyDescent="0.2">
      <c r="A53" s="22">
        <v>5</v>
      </c>
      <c r="B53" s="38" t="s">
        <v>60</v>
      </c>
      <c r="C53" s="36">
        <v>0</v>
      </c>
      <c r="D53" s="36">
        <v>0</v>
      </c>
      <c r="E53" s="32">
        <v>0</v>
      </c>
      <c r="F53" s="32">
        <v>0</v>
      </c>
      <c r="G53" s="36">
        <v>0</v>
      </c>
      <c r="H53" s="36">
        <v>0</v>
      </c>
      <c r="I53" s="27">
        <v>0</v>
      </c>
      <c r="J53" s="32">
        <v>0</v>
      </c>
      <c r="K53" s="27">
        <f t="shared" si="4"/>
        <v>0</v>
      </c>
      <c r="Q53" s="21"/>
      <c r="R53" s="21"/>
    </row>
    <row r="54" spans="1:23" ht="22.5" x14ac:dyDescent="0.2">
      <c r="A54" s="22">
        <v>5.0999999999999996</v>
      </c>
      <c r="B54" s="38" t="s">
        <v>61</v>
      </c>
      <c r="C54" s="36">
        <v>0</v>
      </c>
      <c r="D54" s="36">
        <v>0</v>
      </c>
      <c r="E54" s="32">
        <v>0</v>
      </c>
      <c r="F54" s="32">
        <v>0</v>
      </c>
      <c r="G54" s="36">
        <v>0</v>
      </c>
      <c r="H54" s="36">
        <v>0</v>
      </c>
      <c r="I54" s="27">
        <v>0</v>
      </c>
      <c r="J54" s="32">
        <v>0</v>
      </c>
      <c r="K54" s="27">
        <f t="shared" si="4"/>
        <v>0</v>
      </c>
      <c r="Q54" s="21"/>
      <c r="R54" s="21"/>
    </row>
    <row r="55" spans="1:23" ht="22.5" x14ac:dyDescent="0.2">
      <c r="A55" s="22">
        <v>5.2</v>
      </c>
      <c r="B55" s="38" t="s">
        <v>62</v>
      </c>
      <c r="C55" s="36">
        <v>0</v>
      </c>
      <c r="D55" s="36">
        <v>0</v>
      </c>
      <c r="E55" s="32">
        <v>0</v>
      </c>
      <c r="F55" s="32">
        <v>0</v>
      </c>
      <c r="G55" s="36">
        <v>0</v>
      </c>
      <c r="H55" s="36">
        <v>0</v>
      </c>
      <c r="I55" s="27">
        <v>0</v>
      </c>
      <c r="J55" s="32">
        <v>0</v>
      </c>
      <c r="K55" s="27">
        <f t="shared" si="4"/>
        <v>0</v>
      </c>
      <c r="Q55" s="21"/>
      <c r="R55" s="21"/>
    </row>
    <row r="56" spans="1:23" ht="22.5" x14ac:dyDescent="0.2">
      <c r="A56" s="22">
        <v>5.3</v>
      </c>
      <c r="B56" s="38" t="s">
        <v>63</v>
      </c>
      <c r="C56" s="36">
        <v>0</v>
      </c>
      <c r="D56" s="36">
        <v>0</v>
      </c>
      <c r="E56" s="32">
        <v>0</v>
      </c>
      <c r="F56" s="32">
        <v>0</v>
      </c>
      <c r="G56" s="36">
        <v>0</v>
      </c>
      <c r="H56" s="36">
        <v>0</v>
      </c>
      <c r="I56" s="27">
        <v>0</v>
      </c>
      <c r="J56" s="32">
        <v>0</v>
      </c>
      <c r="K56" s="27">
        <f t="shared" si="4"/>
        <v>0</v>
      </c>
      <c r="Q56" s="21"/>
      <c r="R56" s="21"/>
    </row>
    <row r="57" spans="1:23" ht="22.5" x14ac:dyDescent="0.2">
      <c r="A57" s="22">
        <v>5.4</v>
      </c>
      <c r="B57" s="38" t="s">
        <v>64</v>
      </c>
      <c r="C57" s="36">
        <v>0</v>
      </c>
      <c r="D57" s="36">
        <v>0</v>
      </c>
      <c r="E57" s="32">
        <v>0</v>
      </c>
      <c r="F57" s="32">
        <v>0</v>
      </c>
      <c r="G57" s="36">
        <v>0</v>
      </c>
      <c r="H57" s="36">
        <v>0</v>
      </c>
      <c r="I57" s="27">
        <v>0</v>
      </c>
      <c r="J57" s="32">
        <v>0</v>
      </c>
      <c r="K57" s="27">
        <f t="shared" si="4"/>
        <v>0</v>
      </c>
      <c r="Q57" s="21"/>
      <c r="R57" s="21"/>
    </row>
    <row r="58" spans="1:23" x14ac:dyDescent="0.2">
      <c r="A58" s="22">
        <v>6</v>
      </c>
      <c r="B58" s="38" t="s">
        <v>65</v>
      </c>
      <c r="C58" s="34">
        <f>SUM(C59:C62)</f>
        <v>5.0670000000000003E-3</v>
      </c>
      <c r="D58" s="34">
        <f>SUM(D59:D62)</f>
        <v>5.0270000000000002E-3</v>
      </c>
      <c r="E58" s="33"/>
      <c r="F58" s="33">
        <f>SUM(F59:F62)</f>
        <v>73833144.339999989</v>
      </c>
      <c r="G58" s="34">
        <f>SUM(G59:G62)</f>
        <v>6.2299999999999994E-3</v>
      </c>
      <c r="H58" s="34">
        <f>SUM(H59:H62)</f>
        <v>6.1649999999999995E-3</v>
      </c>
      <c r="I58" s="33"/>
      <c r="J58" s="33">
        <f>SUM(J59:J62)</f>
        <v>81061489.25</v>
      </c>
      <c r="K58" s="27">
        <f>SUM(K59:K62)</f>
        <v>7228344.9099999974</v>
      </c>
      <c r="Q58" s="21"/>
      <c r="R58" s="21"/>
      <c r="W58" s="6">
        <v>1</v>
      </c>
    </row>
    <row r="59" spans="1:23" x14ac:dyDescent="0.2">
      <c r="A59" s="22"/>
      <c r="B59" s="40" t="s">
        <v>57</v>
      </c>
      <c r="C59" s="31">
        <v>5.0670000000000003E-3</v>
      </c>
      <c r="D59" s="31">
        <v>5.0270000000000002E-3</v>
      </c>
      <c r="E59" s="33">
        <v>0</v>
      </c>
      <c r="F59" s="33">
        <v>73828741.75</v>
      </c>
      <c r="G59" s="34">
        <f>E298</f>
        <v>6.2299999999999994E-3</v>
      </c>
      <c r="H59" s="34">
        <f>D298</f>
        <v>6.1649999999999995E-3</v>
      </c>
      <c r="I59" s="27">
        <v>0</v>
      </c>
      <c r="J59" s="33">
        <f>C298</f>
        <v>81054434.439999998</v>
      </c>
      <c r="K59" s="27">
        <f>J59-F59</f>
        <v>7225692.6899999976</v>
      </c>
      <c r="Q59" s="21"/>
      <c r="R59" s="21"/>
    </row>
    <row r="60" spans="1:23" x14ac:dyDescent="0.2">
      <c r="A60" s="22"/>
      <c r="B60" s="40" t="s">
        <v>66</v>
      </c>
      <c r="C60" s="31">
        <v>0</v>
      </c>
      <c r="D60" s="31">
        <v>0</v>
      </c>
      <c r="E60" s="41">
        <v>323.22000000000003</v>
      </c>
      <c r="F60" s="33">
        <v>1599.1</v>
      </c>
      <c r="G60" s="34">
        <f>H305</f>
        <v>0</v>
      </c>
      <c r="H60" s="34">
        <f>G305</f>
        <v>0</v>
      </c>
      <c r="I60" s="41">
        <f>D305</f>
        <v>706.73</v>
      </c>
      <c r="J60" s="33">
        <f>F305</f>
        <v>3507.78</v>
      </c>
      <c r="K60" s="27">
        <f>J60-F60</f>
        <v>1908.6800000000003</v>
      </c>
      <c r="Q60" s="21"/>
      <c r="R60" s="21"/>
    </row>
    <row r="61" spans="1:23" x14ac:dyDescent="0.2">
      <c r="A61" s="22"/>
      <c r="B61" s="40" t="s">
        <v>67</v>
      </c>
      <c r="C61" s="31">
        <v>0</v>
      </c>
      <c r="D61" s="31">
        <v>0</v>
      </c>
      <c r="E61" s="42">
        <v>136.69</v>
      </c>
      <c r="F61" s="33">
        <v>763.8</v>
      </c>
      <c r="G61" s="34">
        <f>H306</f>
        <v>0</v>
      </c>
      <c r="H61" s="34">
        <f>G306</f>
        <v>0</v>
      </c>
      <c r="I61" s="42">
        <f>D306</f>
        <v>352.1</v>
      </c>
      <c r="J61" s="33">
        <f>F306</f>
        <v>2035.91</v>
      </c>
      <c r="K61" s="27">
        <f>J61-F61</f>
        <v>1272.1100000000001</v>
      </c>
      <c r="Q61" s="21"/>
      <c r="R61" s="21"/>
    </row>
    <row r="62" spans="1:23" x14ac:dyDescent="0.2">
      <c r="A62" s="22"/>
      <c r="B62" s="40" t="s">
        <v>68</v>
      </c>
      <c r="C62" s="31">
        <v>0</v>
      </c>
      <c r="D62" s="31">
        <v>0</v>
      </c>
      <c r="E62" s="43">
        <v>440.1</v>
      </c>
      <c r="F62" s="33">
        <v>2039.69</v>
      </c>
      <c r="G62" s="34">
        <f>H307</f>
        <v>0</v>
      </c>
      <c r="H62" s="34">
        <f>G307</f>
        <v>0</v>
      </c>
      <c r="I62" s="43">
        <f>D307</f>
        <v>330.3</v>
      </c>
      <c r="J62" s="33">
        <f>F307</f>
        <v>1511.12</v>
      </c>
      <c r="K62" s="27">
        <f>J62-F62</f>
        <v>-528.57000000000016</v>
      </c>
      <c r="Q62" s="21"/>
      <c r="R62" s="21"/>
    </row>
    <row r="63" spans="1:23" ht="22.5" x14ac:dyDescent="0.2">
      <c r="A63" s="22">
        <v>7</v>
      </c>
      <c r="B63" s="38" t="s">
        <v>69</v>
      </c>
      <c r="C63" s="34">
        <f>SUM(C64)</f>
        <v>0</v>
      </c>
      <c r="D63" s="34">
        <f>SUM(D64)</f>
        <v>0</v>
      </c>
      <c r="E63" s="33"/>
      <c r="F63" s="33">
        <f>SUM(F64)</f>
        <v>0</v>
      </c>
      <c r="G63" s="34">
        <f>SUM(G64)</f>
        <v>0</v>
      </c>
      <c r="H63" s="34">
        <f>SUM(H64)</f>
        <v>0</v>
      </c>
      <c r="I63" s="33"/>
      <c r="J63" s="33">
        <f>SUM(J64)</f>
        <v>0</v>
      </c>
      <c r="K63" s="27">
        <f>SUM(K64)</f>
        <v>0</v>
      </c>
      <c r="Q63" s="21"/>
      <c r="R63" s="21"/>
    </row>
    <row r="64" spans="1:23" x14ac:dyDescent="0.2">
      <c r="A64" s="37"/>
      <c r="B64" s="40" t="s">
        <v>70</v>
      </c>
      <c r="C64" s="44">
        <v>0</v>
      </c>
      <c r="D64" s="44">
        <v>0</v>
      </c>
      <c r="E64" s="27">
        <v>0</v>
      </c>
      <c r="F64" s="27">
        <v>0</v>
      </c>
      <c r="G64" s="34">
        <f>L356</f>
        <v>0</v>
      </c>
      <c r="H64" s="34">
        <f>K356</f>
        <v>0</v>
      </c>
      <c r="I64" s="33"/>
      <c r="J64" s="33">
        <f>I356</f>
        <v>0</v>
      </c>
      <c r="K64" s="27">
        <f>J64-F64</f>
        <v>0</v>
      </c>
      <c r="Q64" s="21"/>
      <c r="R64" s="21"/>
    </row>
    <row r="65" spans="1:23" x14ac:dyDescent="0.2">
      <c r="A65" s="22">
        <v>8</v>
      </c>
      <c r="B65" s="38" t="s">
        <v>71</v>
      </c>
      <c r="C65" s="31"/>
      <c r="D65" s="31"/>
      <c r="E65" s="33"/>
      <c r="F65" s="33"/>
      <c r="G65" s="34"/>
      <c r="H65" s="34"/>
      <c r="I65" s="33"/>
      <c r="J65" s="33"/>
      <c r="K65" s="27"/>
      <c r="Q65" s="21"/>
      <c r="R65" s="21"/>
    </row>
    <row r="66" spans="1:23" x14ac:dyDescent="0.2">
      <c r="A66" s="22">
        <v>9</v>
      </c>
      <c r="B66" s="38" t="s">
        <v>72</v>
      </c>
      <c r="C66" s="34">
        <f>SUM(C67:C69)</f>
        <v>0</v>
      </c>
      <c r="D66" s="34">
        <f>SUM(D67:D69)</f>
        <v>0</v>
      </c>
      <c r="E66" s="33"/>
      <c r="F66" s="33">
        <f>SUM(F67:F69)</f>
        <v>-1.42608769237995E-9</v>
      </c>
      <c r="G66" s="45">
        <v>1.3513000000000001E-2</v>
      </c>
      <c r="H66" s="44">
        <v>1.337E-2</v>
      </c>
      <c r="I66" s="33"/>
      <c r="J66" s="33">
        <f>SUM(J67:J69)</f>
        <v>175778044.03000003</v>
      </c>
      <c r="K66" s="27">
        <f>SUM(K67:K69)</f>
        <v>175778044.03000003</v>
      </c>
      <c r="Q66" s="21"/>
      <c r="R66" s="21"/>
    </row>
    <row r="67" spans="1:23" x14ac:dyDescent="0.2">
      <c r="A67" s="22"/>
      <c r="B67" s="40" t="s">
        <v>57</v>
      </c>
      <c r="C67" s="44">
        <v>0</v>
      </c>
      <c r="D67" s="44">
        <v>0</v>
      </c>
      <c r="E67" s="32">
        <v>0</v>
      </c>
      <c r="F67" s="33">
        <v>-1.42608769237995E-9</v>
      </c>
      <c r="G67" s="45">
        <v>1.3513000000000001E-2</v>
      </c>
      <c r="H67" s="44">
        <v>1.337E-2</v>
      </c>
      <c r="I67" s="33"/>
      <c r="J67" s="33">
        <f>G385</f>
        <v>175778044.03000003</v>
      </c>
      <c r="K67" s="27">
        <f>J67-F67</f>
        <v>175778044.03000003</v>
      </c>
      <c r="Q67" s="21"/>
      <c r="R67" s="21"/>
    </row>
    <row r="68" spans="1:23" x14ac:dyDescent="0.2">
      <c r="A68" s="22"/>
      <c r="B68" s="40" t="s">
        <v>66</v>
      </c>
      <c r="C68" s="44">
        <v>0</v>
      </c>
      <c r="D68" s="44">
        <v>0</v>
      </c>
      <c r="E68" s="32">
        <v>0</v>
      </c>
      <c r="F68" s="32">
        <v>0</v>
      </c>
      <c r="G68" s="45">
        <v>0</v>
      </c>
      <c r="H68" s="44">
        <v>0</v>
      </c>
      <c r="I68" s="27">
        <v>0</v>
      </c>
      <c r="J68" s="32">
        <v>0</v>
      </c>
      <c r="K68" s="27">
        <f>J68-F68</f>
        <v>0</v>
      </c>
      <c r="Q68" s="21"/>
      <c r="R68" s="21"/>
    </row>
    <row r="69" spans="1:23" x14ac:dyDescent="0.2">
      <c r="A69" s="22"/>
      <c r="B69" s="40" t="s">
        <v>68</v>
      </c>
      <c r="C69" s="44">
        <v>0</v>
      </c>
      <c r="D69" s="44">
        <v>0</v>
      </c>
      <c r="E69" s="32">
        <v>0</v>
      </c>
      <c r="F69" s="32">
        <v>0</v>
      </c>
      <c r="G69" s="45">
        <v>0</v>
      </c>
      <c r="H69" s="44">
        <v>0</v>
      </c>
      <c r="I69" s="27">
        <v>0</v>
      </c>
      <c r="J69" s="32">
        <v>0</v>
      </c>
      <c r="K69" s="27">
        <f>J69-F69</f>
        <v>0</v>
      </c>
      <c r="Q69" s="21"/>
      <c r="R69" s="21"/>
    </row>
    <row r="70" spans="1:23" x14ac:dyDescent="0.2">
      <c r="A70" s="22">
        <v>10</v>
      </c>
      <c r="B70" s="38" t="s">
        <v>73</v>
      </c>
      <c r="C70" s="46">
        <f>SUM(C71:C77,C81)</f>
        <v>5.8730000000000002E-5</v>
      </c>
      <c r="D70" s="46">
        <f>SUM(D71:D77,D81)</f>
        <v>5.8E-5</v>
      </c>
      <c r="E70" s="39"/>
      <c r="F70" s="33">
        <f>SUM(F71:F77,F81)</f>
        <v>869214.03000000084</v>
      </c>
      <c r="G70" s="46">
        <f>SUM(G71:G77,G81)</f>
        <v>8.8999999999999995E-5</v>
      </c>
      <c r="H70" s="46">
        <f>SUM(H71:H77,H81)</f>
        <v>8.6000000000000003E-5</v>
      </c>
      <c r="I70" s="39"/>
      <c r="J70" s="33">
        <f>SUM(J71:J77,J81)</f>
        <v>1114638.05</v>
      </c>
      <c r="K70" s="27">
        <f>SUM(K71:K77,K81)</f>
        <v>245424.01999999926</v>
      </c>
      <c r="Q70" s="21"/>
      <c r="R70" s="21"/>
      <c r="W70" s="6">
        <v>1</v>
      </c>
    </row>
    <row r="71" spans="1:23" s="49" customFormat="1" x14ac:dyDescent="0.2">
      <c r="A71" s="47"/>
      <c r="B71" s="48" t="s">
        <v>74</v>
      </c>
      <c r="C71" s="45">
        <v>0</v>
      </c>
      <c r="D71" s="45">
        <v>0</v>
      </c>
      <c r="E71" s="32">
        <v>0</v>
      </c>
      <c r="F71" s="32">
        <v>0</v>
      </c>
      <c r="G71" s="45">
        <v>0</v>
      </c>
      <c r="H71" s="45">
        <v>0</v>
      </c>
      <c r="I71" s="32">
        <v>0</v>
      </c>
      <c r="J71" s="32">
        <v>0</v>
      </c>
      <c r="K71" s="27">
        <f>J71-F71</f>
        <v>0</v>
      </c>
      <c r="L71" s="5"/>
      <c r="M71" s="5"/>
      <c r="N71" s="5"/>
      <c r="O71" s="5"/>
      <c r="P71" s="5"/>
      <c r="Q71" s="21"/>
      <c r="R71" s="21"/>
    </row>
    <row r="72" spans="1:23" s="49" customFormat="1" ht="22.5" x14ac:dyDescent="0.2">
      <c r="A72" s="47"/>
      <c r="B72" s="48" t="s">
        <v>75</v>
      </c>
      <c r="C72" s="44">
        <v>1.9999999999999999E-6</v>
      </c>
      <c r="D72" s="44">
        <v>1.9999999999999999E-6</v>
      </c>
      <c r="E72" s="32">
        <v>0</v>
      </c>
      <c r="F72" s="32">
        <v>30030</v>
      </c>
      <c r="G72" s="45">
        <v>0</v>
      </c>
      <c r="H72" s="45">
        <v>0</v>
      </c>
      <c r="I72" s="32">
        <v>0</v>
      </c>
      <c r="J72" s="32">
        <v>0</v>
      </c>
      <c r="K72" s="27">
        <f>J72-F72</f>
        <v>-30030</v>
      </c>
      <c r="L72" s="5"/>
      <c r="M72" s="5"/>
      <c r="N72" s="5"/>
      <c r="O72" s="5"/>
      <c r="P72" s="5"/>
      <c r="Q72" s="21"/>
      <c r="R72" s="21"/>
    </row>
    <row r="73" spans="1:23" s="49" customFormat="1" x14ac:dyDescent="0.2">
      <c r="A73" s="47"/>
      <c r="B73" s="48" t="s">
        <v>76</v>
      </c>
      <c r="C73" s="45">
        <v>0</v>
      </c>
      <c r="D73" s="45">
        <v>0</v>
      </c>
      <c r="E73" s="32">
        <v>0</v>
      </c>
      <c r="F73" s="32">
        <v>0</v>
      </c>
      <c r="G73" s="45">
        <v>0</v>
      </c>
      <c r="H73" s="45">
        <v>0</v>
      </c>
      <c r="I73" s="32">
        <v>0</v>
      </c>
      <c r="J73" s="32">
        <v>0</v>
      </c>
      <c r="K73" s="27">
        <f t="shared" ref="K73:K81" si="5">J73-F73</f>
        <v>0</v>
      </c>
      <c r="L73" s="5"/>
      <c r="M73" s="5"/>
      <c r="N73" s="5"/>
      <c r="O73" s="5"/>
      <c r="P73" s="5"/>
      <c r="Q73" s="21"/>
      <c r="R73" s="21"/>
    </row>
    <row r="74" spans="1:23" s="49" customFormat="1" x14ac:dyDescent="0.2">
      <c r="A74" s="47"/>
      <c r="B74" s="48" t="s">
        <v>77</v>
      </c>
      <c r="C74" s="45">
        <v>2.0000000000000002E-5</v>
      </c>
      <c r="D74" s="45">
        <v>2.0000000000000002E-5</v>
      </c>
      <c r="E74" s="32">
        <v>0</v>
      </c>
      <c r="F74" s="32">
        <v>294926.40999999997</v>
      </c>
      <c r="G74" s="45">
        <v>0</v>
      </c>
      <c r="H74" s="45">
        <v>0</v>
      </c>
      <c r="I74" s="32">
        <v>0</v>
      </c>
      <c r="J74" s="32">
        <v>0</v>
      </c>
      <c r="K74" s="27">
        <f>J74-F74</f>
        <v>-294926.40999999997</v>
      </c>
      <c r="L74" s="5"/>
      <c r="M74" s="5"/>
      <c r="N74" s="5"/>
      <c r="O74" s="5"/>
      <c r="P74" s="5"/>
      <c r="Q74" s="21"/>
      <c r="R74" s="21"/>
    </row>
    <row r="75" spans="1:23" s="49" customFormat="1" x14ac:dyDescent="0.2">
      <c r="A75" s="47"/>
      <c r="B75" s="48" t="s">
        <v>78</v>
      </c>
      <c r="C75" s="45">
        <v>0</v>
      </c>
      <c r="D75" s="45">
        <v>0</v>
      </c>
      <c r="E75" s="32">
        <v>0</v>
      </c>
      <c r="F75" s="32">
        <v>0</v>
      </c>
      <c r="G75" s="45">
        <v>0</v>
      </c>
      <c r="H75" s="45">
        <v>0</v>
      </c>
      <c r="I75" s="32">
        <v>0</v>
      </c>
      <c r="J75" s="32">
        <v>0</v>
      </c>
      <c r="K75" s="27">
        <f>J75-F75</f>
        <v>0</v>
      </c>
      <c r="L75" s="5"/>
      <c r="M75" s="5"/>
      <c r="N75" s="5"/>
      <c r="O75" s="5"/>
      <c r="P75" s="5"/>
      <c r="Q75" s="21"/>
      <c r="R75" s="21"/>
    </row>
    <row r="76" spans="1:23" s="49" customFormat="1" x14ac:dyDescent="0.2">
      <c r="A76" s="47"/>
      <c r="B76" s="48" t="s">
        <v>79</v>
      </c>
      <c r="C76" s="45">
        <v>6.0000000000000002E-6</v>
      </c>
      <c r="D76" s="45">
        <v>6.0000000000000002E-6</v>
      </c>
      <c r="E76" s="32">
        <v>0</v>
      </c>
      <c r="F76" s="32">
        <v>88311.09</v>
      </c>
      <c r="G76" s="45">
        <v>1.0000000000000001E-5</v>
      </c>
      <c r="H76" s="45">
        <v>1.0000000000000001E-5</v>
      </c>
      <c r="I76" s="32">
        <v>0</v>
      </c>
      <c r="J76" s="32">
        <v>130738.44</v>
      </c>
      <c r="K76" s="27">
        <f>J76-F76</f>
        <v>42427.350000000006</v>
      </c>
      <c r="L76" s="5"/>
      <c r="M76" s="5"/>
      <c r="N76" s="5"/>
      <c r="O76" s="5"/>
      <c r="P76" s="5"/>
      <c r="Q76" s="21"/>
      <c r="R76" s="21"/>
    </row>
    <row r="77" spans="1:23" s="49" customFormat="1" x14ac:dyDescent="0.2">
      <c r="A77" s="47"/>
      <c r="B77" s="48" t="s">
        <v>80</v>
      </c>
      <c r="C77" s="45">
        <v>1.9999999999999998E-5</v>
      </c>
      <c r="D77" s="45">
        <v>1.9000000000000001E-5</v>
      </c>
      <c r="E77" s="32">
        <v>0</v>
      </c>
      <c r="F77" s="32">
        <v>299602.6500000009</v>
      </c>
      <c r="G77" s="45">
        <v>4.3000000000000002E-5</v>
      </c>
      <c r="H77" s="45">
        <v>4.1E-5</v>
      </c>
      <c r="I77" s="32">
        <v>0</v>
      </c>
      <c r="J77" s="32">
        <v>539811.66000000015</v>
      </c>
      <c r="K77" s="27">
        <f t="shared" si="5"/>
        <v>240209.00999999925</v>
      </c>
      <c r="L77" s="5"/>
      <c r="M77" s="5"/>
      <c r="N77" s="5"/>
      <c r="O77" s="5"/>
      <c r="P77" s="5"/>
      <c r="Q77" s="21"/>
      <c r="R77" s="21"/>
    </row>
    <row r="78" spans="1:23" s="49" customFormat="1" x14ac:dyDescent="0.2">
      <c r="A78" s="47"/>
      <c r="B78" s="50" t="s">
        <v>57</v>
      </c>
      <c r="C78" s="45">
        <v>1.9999999999999998E-5</v>
      </c>
      <c r="D78" s="45">
        <v>1.9000000000000001E-5</v>
      </c>
      <c r="E78" s="32">
        <v>0</v>
      </c>
      <c r="F78" s="32">
        <v>299602.6500000009</v>
      </c>
      <c r="G78" s="45">
        <v>4.3000000000000002E-5</v>
      </c>
      <c r="H78" s="45">
        <v>4.1E-5</v>
      </c>
      <c r="I78" s="32">
        <v>0</v>
      </c>
      <c r="J78" s="32">
        <f>J77-J80-J79</f>
        <v>539811.66000000015</v>
      </c>
      <c r="K78" s="27">
        <f>J78-F78</f>
        <v>240209.00999999925</v>
      </c>
      <c r="L78" s="5"/>
      <c r="M78" s="5"/>
      <c r="N78" s="5"/>
      <c r="O78" s="5"/>
      <c r="P78" s="5"/>
      <c r="Q78" s="21"/>
      <c r="R78" s="21"/>
    </row>
    <row r="79" spans="1:23" s="49" customFormat="1" x14ac:dyDescent="0.2">
      <c r="A79" s="47"/>
      <c r="B79" s="50" t="s">
        <v>66</v>
      </c>
      <c r="C79" s="45">
        <v>0</v>
      </c>
      <c r="D79" s="45">
        <v>0</v>
      </c>
      <c r="E79" s="32">
        <v>0</v>
      </c>
      <c r="F79" s="32"/>
      <c r="G79" s="45">
        <v>0</v>
      </c>
      <c r="H79" s="45">
        <v>0</v>
      </c>
      <c r="I79" s="41">
        <v>0</v>
      </c>
      <c r="J79" s="32"/>
      <c r="K79" s="27">
        <f t="shared" si="5"/>
        <v>0</v>
      </c>
      <c r="L79" s="5"/>
      <c r="M79" s="5"/>
      <c r="N79" s="5"/>
      <c r="O79" s="5"/>
      <c r="P79" s="5"/>
      <c r="Q79" s="21"/>
      <c r="R79" s="21"/>
    </row>
    <row r="80" spans="1:23" s="49" customFormat="1" x14ac:dyDescent="0.2">
      <c r="A80" s="47"/>
      <c r="B80" s="50" t="s">
        <v>68</v>
      </c>
      <c r="C80" s="45">
        <v>0</v>
      </c>
      <c r="D80" s="45">
        <v>0</v>
      </c>
      <c r="E80" s="32">
        <v>0</v>
      </c>
      <c r="F80" s="32">
        <v>0</v>
      </c>
      <c r="G80" s="45">
        <v>0</v>
      </c>
      <c r="H80" s="45">
        <v>0</v>
      </c>
      <c r="I80" s="43">
        <v>0</v>
      </c>
      <c r="J80" s="51">
        <v>0</v>
      </c>
      <c r="K80" s="27">
        <f t="shared" si="5"/>
        <v>0</v>
      </c>
      <c r="L80" s="5"/>
      <c r="M80" s="5"/>
      <c r="N80" s="5"/>
      <c r="O80" s="5"/>
      <c r="P80" s="5"/>
      <c r="Q80" s="21"/>
      <c r="R80" s="21"/>
    </row>
    <row r="81" spans="1:18" s="49" customFormat="1" x14ac:dyDescent="0.2">
      <c r="A81" s="47"/>
      <c r="B81" s="48" t="s">
        <v>81</v>
      </c>
      <c r="C81" s="45">
        <v>1.0730000000000001E-5</v>
      </c>
      <c r="D81" s="45">
        <v>1.1E-5</v>
      </c>
      <c r="E81" s="32">
        <v>0</v>
      </c>
      <c r="F81" s="32">
        <v>156343.88000000003</v>
      </c>
      <c r="G81" s="45">
        <v>3.6000000000000001E-5</v>
      </c>
      <c r="H81" s="45">
        <v>3.4999999999999997E-5</v>
      </c>
      <c r="I81" s="32">
        <v>0</v>
      </c>
      <c r="J81" s="32">
        <v>444087.95</v>
      </c>
      <c r="K81" s="27">
        <f t="shared" si="5"/>
        <v>287744.06999999995</v>
      </c>
      <c r="L81" s="5"/>
      <c r="M81" s="5"/>
      <c r="N81" s="5"/>
      <c r="O81" s="5"/>
      <c r="P81" s="5"/>
      <c r="Q81" s="21"/>
      <c r="R81" s="21"/>
    </row>
    <row r="82" spans="1:18" x14ac:dyDescent="0.2">
      <c r="A82" s="37"/>
      <c r="B82" s="38"/>
      <c r="C82" s="31"/>
      <c r="D82" s="31"/>
      <c r="E82" s="33"/>
      <c r="F82" s="33"/>
      <c r="G82" s="34"/>
      <c r="H82" s="34"/>
      <c r="I82" s="33"/>
      <c r="J82" s="33"/>
      <c r="K82" s="27">
        <f>J82-F82</f>
        <v>0</v>
      </c>
      <c r="Q82" s="19"/>
      <c r="R82" s="19"/>
    </row>
    <row r="83" spans="1:18" x14ac:dyDescent="0.2">
      <c r="A83" s="22" t="s">
        <v>82</v>
      </c>
      <c r="B83" s="52" t="s">
        <v>83</v>
      </c>
      <c r="C83" s="53">
        <f>SUM(C84,C87:C88,C92:C97,C111)</f>
        <v>7.8500000000000011E-3</v>
      </c>
      <c r="D83" s="53">
        <f>SUM(D84,D87:D88,D92:D97,D111)</f>
        <v>7.7889999999999999E-3</v>
      </c>
      <c r="E83" s="54"/>
      <c r="F83" s="54">
        <f>SUM(F84,F87:F88,F92:F97,F111)</f>
        <v>114372608.92</v>
      </c>
      <c r="G83" s="53">
        <f>SUM(G84,G87:G88,G92:G97,G111)</f>
        <v>1.0733000000000001E-2</v>
      </c>
      <c r="H83" s="53">
        <f>SUM(H84,H87:H88,H92:H97,H111)</f>
        <v>1.0619E-2</v>
      </c>
      <c r="I83" s="54"/>
      <c r="J83" s="54">
        <f>SUM(J84,J87:J88,J92:J97,J111)</f>
        <v>139620271.34</v>
      </c>
      <c r="K83" s="55">
        <f>SUM(K84,K87:K88,K92:K97,K111)</f>
        <v>25247662.420000009</v>
      </c>
      <c r="Q83" s="19"/>
      <c r="R83" s="19"/>
    </row>
    <row r="84" spans="1:18" x14ac:dyDescent="0.2">
      <c r="A84" s="22">
        <v>1</v>
      </c>
      <c r="B84" s="35" t="s">
        <v>84</v>
      </c>
      <c r="C84" s="31">
        <v>1.0269999999999999E-3</v>
      </c>
      <c r="D84" s="31">
        <v>1.0189999999999999E-3</v>
      </c>
      <c r="E84" s="32">
        <v>0</v>
      </c>
      <c r="F84" s="33">
        <v>14961308.43</v>
      </c>
      <c r="G84" s="45">
        <v>1.407E-3</v>
      </c>
      <c r="H84" s="44">
        <v>1.392E-3</v>
      </c>
      <c r="I84" s="32">
        <v>0</v>
      </c>
      <c r="J84" s="33">
        <v>18307559.290000003</v>
      </c>
      <c r="K84" s="27">
        <f t="shared" ref="K84:K96" si="6">J84-F84</f>
        <v>3346250.8600000031</v>
      </c>
      <c r="Q84" s="19"/>
      <c r="R84" s="19"/>
    </row>
    <row r="85" spans="1:18" x14ac:dyDescent="0.2">
      <c r="A85" s="22"/>
      <c r="B85" s="50" t="s">
        <v>57</v>
      </c>
      <c r="C85" s="31">
        <v>0</v>
      </c>
      <c r="D85" s="31">
        <v>0</v>
      </c>
      <c r="E85" s="32"/>
      <c r="F85" s="33">
        <v>0</v>
      </c>
      <c r="G85" s="45">
        <v>2.1999999999999999E-5</v>
      </c>
      <c r="H85" s="44">
        <v>2.1999999999999999E-5</v>
      </c>
      <c r="I85" s="32"/>
      <c r="J85" s="33">
        <f>J84-J86</f>
        <v>290321.51000000164</v>
      </c>
      <c r="K85" s="27">
        <f t="shared" si="6"/>
        <v>290321.51000000164</v>
      </c>
      <c r="Q85" s="19"/>
      <c r="R85" s="19"/>
    </row>
    <row r="86" spans="1:18" x14ac:dyDescent="0.2">
      <c r="A86" s="22"/>
      <c r="B86" s="50" t="s">
        <v>66</v>
      </c>
      <c r="C86" s="31">
        <v>1.0269999999999999E-3</v>
      </c>
      <c r="D86" s="31">
        <v>1.0189999999999999E-3</v>
      </c>
      <c r="E86" s="41">
        <v>3024074.9545215666</v>
      </c>
      <c r="F86" s="33">
        <v>14961308.43</v>
      </c>
      <c r="G86" s="45">
        <v>1.3849999999999999E-3</v>
      </c>
      <c r="H86" s="44">
        <v>1.3699999999999999E-3</v>
      </c>
      <c r="I86" s="41">
        <v>3630019.2972559137</v>
      </c>
      <c r="J86" s="33">
        <v>18017237.780000001</v>
      </c>
      <c r="K86" s="27">
        <f t="shared" si="6"/>
        <v>3055929.3500000015</v>
      </c>
      <c r="Q86" s="19"/>
      <c r="R86" s="19"/>
    </row>
    <row r="87" spans="1:18" x14ac:dyDescent="0.2">
      <c r="A87" s="22">
        <v>2</v>
      </c>
      <c r="B87" s="35" t="s">
        <v>85</v>
      </c>
      <c r="C87" s="31">
        <v>1.9999999999999999E-6</v>
      </c>
      <c r="D87" s="31">
        <v>9.9999999999999995E-7</v>
      </c>
      <c r="E87" s="32">
        <v>0</v>
      </c>
      <c r="F87" s="33">
        <v>21935.87</v>
      </c>
      <c r="G87" s="45">
        <v>1.9999999999999999E-6</v>
      </c>
      <c r="H87" s="44">
        <v>1.9999999999999999E-6</v>
      </c>
      <c r="I87" s="32">
        <v>0</v>
      </c>
      <c r="J87" s="33">
        <v>20699.900000000001</v>
      </c>
      <c r="K87" s="27">
        <f t="shared" si="6"/>
        <v>-1235.9699999999975</v>
      </c>
      <c r="Q87" s="19"/>
      <c r="R87" s="19"/>
    </row>
    <row r="88" spans="1:18" x14ac:dyDescent="0.2">
      <c r="A88" s="22">
        <v>3</v>
      </c>
      <c r="B88" s="35" t="s">
        <v>86</v>
      </c>
      <c r="C88" s="31">
        <v>4.0400000000000001E-4</v>
      </c>
      <c r="D88" s="31">
        <v>4.0000000000000002E-4</v>
      </c>
      <c r="E88" s="32">
        <v>0</v>
      </c>
      <c r="F88" s="33">
        <v>5880160.9699999997</v>
      </c>
      <c r="G88" s="45">
        <v>1.03E-4</v>
      </c>
      <c r="H88" s="44">
        <v>1.02E-4</v>
      </c>
      <c r="I88" s="32">
        <v>0</v>
      </c>
      <c r="J88" s="33">
        <v>1335981.83</v>
      </c>
      <c r="K88" s="27">
        <f t="shared" si="6"/>
        <v>-4544179.1399999997</v>
      </c>
      <c r="Q88" s="19"/>
      <c r="R88" s="19"/>
    </row>
    <row r="89" spans="1:18" x14ac:dyDescent="0.2">
      <c r="A89" s="22"/>
      <c r="B89" s="50" t="s">
        <v>57</v>
      </c>
      <c r="C89" s="31">
        <v>1.56E-4</v>
      </c>
      <c r="D89" s="31">
        <v>1.54E-4</v>
      </c>
      <c r="E89" s="32">
        <v>0</v>
      </c>
      <c r="F89" s="33">
        <v>2267852.5</v>
      </c>
      <c r="G89" s="45">
        <v>1.03E-4</v>
      </c>
      <c r="H89" s="44">
        <v>1.02E-4</v>
      </c>
      <c r="I89" s="32">
        <v>0</v>
      </c>
      <c r="J89" s="33">
        <f>J88-J91-J90</f>
        <v>1335981.83</v>
      </c>
      <c r="K89" s="27">
        <f t="shared" si="6"/>
        <v>-931870.66999999993</v>
      </c>
      <c r="Q89" s="19"/>
      <c r="R89" s="19"/>
    </row>
    <row r="90" spans="1:18" x14ac:dyDescent="0.2">
      <c r="A90" s="22"/>
      <c r="B90" s="50" t="s">
        <v>87</v>
      </c>
      <c r="C90" s="31">
        <v>1.36E-4</v>
      </c>
      <c r="D90" s="31">
        <v>1.35E-4</v>
      </c>
      <c r="E90" s="32">
        <v>400000</v>
      </c>
      <c r="F90" s="33">
        <v>1978960</v>
      </c>
      <c r="G90" s="45">
        <v>0</v>
      </c>
      <c r="H90" s="44">
        <v>0</v>
      </c>
      <c r="I90" s="41">
        <v>0</v>
      </c>
      <c r="J90" s="33">
        <v>0</v>
      </c>
      <c r="K90" s="27">
        <f t="shared" si="6"/>
        <v>-1978960</v>
      </c>
      <c r="Q90" s="19"/>
      <c r="R90" s="19"/>
    </row>
    <row r="91" spans="1:18" x14ac:dyDescent="0.2">
      <c r="A91" s="22"/>
      <c r="B91" s="50" t="s">
        <v>68</v>
      </c>
      <c r="C91" s="31">
        <v>1.12E-4</v>
      </c>
      <c r="D91" s="31">
        <v>1.11E-4</v>
      </c>
      <c r="E91" s="43">
        <v>352424.90614076727</v>
      </c>
      <c r="F91" s="33">
        <v>1633348.47</v>
      </c>
      <c r="G91" s="45">
        <v>0</v>
      </c>
      <c r="H91" s="44">
        <v>0</v>
      </c>
      <c r="I91" s="43">
        <v>0</v>
      </c>
      <c r="J91" s="33">
        <v>0</v>
      </c>
      <c r="K91" s="27">
        <f t="shared" si="6"/>
        <v>-1633348.47</v>
      </c>
      <c r="Q91" s="19"/>
      <c r="R91" s="19"/>
    </row>
    <row r="92" spans="1:18" x14ac:dyDescent="0.2">
      <c r="A92" s="22">
        <v>4</v>
      </c>
      <c r="B92" s="35" t="s">
        <v>88</v>
      </c>
      <c r="C92" s="32">
        <v>0</v>
      </c>
      <c r="D92" s="32">
        <v>0</v>
      </c>
      <c r="E92" s="32">
        <v>0</v>
      </c>
      <c r="F92" s="32">
        <v>0</v>
      </c>
      <c r="G92" s="45">
        <v>0</v>
      </c>
      <c r="H92" s="44">
        <v>0</v>
      </c>
      <c r="I92" s="32">
        <v>0</v>
      </c>
      <c r="J92" s="32">
        <v>0</v>
      </c>
      <c r="K92" s="27">
        <f t="shared" si="6"/>
        <v>0</v>
      </c>
      <c r="Q92" s="19"/>
      <c r="R92" s="19"/>
    </row>
    <row r="93" spans="1:18" x14ac:dyDescent="0.2">
      <c r="A93" s="22">
        <v>5</v>
      </c>
      <c r="B93" s="35" t="s">
        <v>89</v>
      </c>
      <c r="C93" s="31">
        <v>0</v>
      </c>
      <c r="D93" s="31">
        <v>0</v>
      </c>
      <c r="E93" s="32">
        <v>0</v>
      </c>
      <c r="F93" s="33">
        <v>0</v>
      </c>
      <c r="G93" s="45">
        <v>0</v>
      </c>
      <c r="H93" s="44">
        <v>0</v>
      </c>
      <c r="I93" s="32">
        <v>0</v>
      </c>
      <c r="J93" s="32">
        <v>0</v>
      </c>
      <c r="K93" s="27">
        <f t="shared" si="6"/>
        <v>0</v>
      </c>
      <c r="Q93" s="19"/>
      <c r="R93" s="19"/>
    </row>
    <row r="94" spans="1:18" x14ac:dyDescent="0.2">
      <c r="A94" s="22">
        <v>6</v>
      </c>
      <c r="B94" s="35" t="s">
        <v>90</v>
      </c>
      <c r="C94" s="32">
        <v>0</v>
      </c>
      <c r="D94" s="32">
        <v>0</v>
      </c>
      <c r="E94" s="32">
        <v>0</v>
      </c>
      <c r="F94" s="32">
        <v>0</v>
      </c>
      <c r="G94" s="45">
        <v>0</v>
      </c>
      <c r="H94" s="44">
        <v>0</v>
      </c>
      <c r="I94" s="32">
        <v>0</v>
      </c>
      <c r="J94" s="32">
        <v>0</v>
      </c>
      <c r="K94" s="27">
        <f t="shared" si="6"/>
        <v>0</v>
      </c>
      <c r="Q94" s="19"/>
      <c r="R94" s="19"/>
    </row>
    <row r="95" spans="1:18" x14ac:dyDescent="0.2">
      <c r="A95" s="22">
        <v>7</v>
      </c>
      <c r="B95" s="35" t="s">
        <v>91</v>
      </c>
      <c r="C95" s="31">
        <v>7.7999999999999999E-5</v>
      </c>
      <c r="D95" s="31">
        <v>7.7999999999999999E-5</v>
      </c>
      <c r="E95" s="32">
        <v>0</v>
      </c>
      <c r="F95" s="33">
        <v>1141613.52</v>
      </c>
      <c r="G95" s="45">
        <v>8.6000000000000003E-5</v>
      </c>
      <c r="H95" s="44">
        <v>8.5000000000000006E-5</v>
      </c>
      <c r="I95" s="32">
        <v>0</v>
      </c>
      <c r="J95" s="33">
        <v>1122105.98</v>
      </c>
      <c r="K95" s="27">
        <f t="shared" si="6"/>
        <v>-19507.540000000037</v>
      </c>
      <c r="Q95" s="19"/>
      <c r="R95" s="19"/>
    </row>
    <row r="96" spans="1:18" x14ac:dyDescent="0.2">
      <c r="A96" s="22">
        <v>8</v>
      </c>
      <c r="B96" s="35" t="s">
        <v>92</v>
      </c>
      <c r="C96" s="31">
        <v>-1.1E-5</v>
      </c>
      <c r="D96" s="31">
        <v>-1.1E-5</v>
      </c>
      <c r="E96" s="32">
        <v>0</v>
      </c>
      <c r="F96" s="33">
        <v>-160638.87</v>
      </c>
      <c r="G96" s="45">
        <v>0</v>
      </c>
      <c r="H96" s="44">
        <v>0</v>
      </c>
      <c r="I96" s="32">
        <v>0</v>
      </c>
      <c r="J96" s="33">
        <v>0</v>
      </c>
      <c r="K96" s="27">
        <f t="shared" si="6"/>
        <v>160638.87</v>
      </c>
      <c r="Q96" s="19"/>
      <c r="R96" s="19"/>
    </row>
    <row r="97" spans="1:23" x14ac:dyDescent="0.2">
      <c r="A97" s="22">
        <v>9</v>
      </c>
      <c r="B97" s="35" t="s">
        <v>93</v>
      </c>
      <c r="C97" s="44">
        <f>SUM(C98:C106)</f>
        <v>5.4860000000000004E-3</v>
      </c>
      <c r="D97" s="44">
        <f>SUM(D98:D106)</f>
        <v>5.4450000000000002E-3</v>
      </c>
      <c r="E97" s="32"/>
      <c r="F97" s="33">
        <f>SUM(F98:F106)</f>
        <v>79945096.209999993</v>
      </c>
      <c r="G97" s="44">
        <f>SUM(G98:G106)</f>
        <v>9.1350000000000008E-3</v>
      </c>
      <c r="H97" s="44">
        <f>SUM(H98:H106)</f>
        <v>9.0379999999999992E-3</v>
      </c>
      <c r="I97" s="32"/>
      <c r="J97" s="33">
        <f>SUM(J98:J106)</f>
        <v>118833924.34</v>
      </c>
      <c r="K97" s="27">
        <f>SUM(K98:K106)</f>
        <v>38888828.130000003</v>
      </c>
      <c r="Q97" s="19"/>
      <c r="R97" s="19"/>
    </row>
    <row r="98" spans="1:23" s="49" customFormat="1" x14ac:dyDescent="0.2">
      <c r="A98" s="47"/>
      <c r="B98" s="48" t="s">
        <v>94</v>
      </c>
      <c r="C98" s="58">
        <v>0</v>
      </c>
      <c r="D98" s="58">
        <v>0</v>
      </c>
      <c r="E98" s="32">
        <v>0</v>
      </c>
      <c r="F98" s="32">
        <v>0</v>
      </c>
      <c r="G98" s="45">
        <v>0</v>
      </c>
      <c r="H98" s="45">
        <v>0</v>
      </c>
      <c r="I98" s="32">
        <v>0</v>
      </c>
      <c r="J98" s="59">
        <v>0</v>
      </c>
      <c r="K98" s="27">
        <f>J98-F98</f>
        <v>0</v>
      </c>
      <c r="L98" s="5"/>
      <c r="M98" s="5"/>
      <c r="N98" s="5"/>
      <c r="O98" s="5"/>
      <c r="P98" s="5"/>
      <c r="Q98" s="19"/>
      <c r="R98" s="19"/>
    </row>
    <row r="99" spans="1:23" s="49" customFormat="1" x14ac:dyDescent="0.2">
      <c r="A99" s="47"/>
      <c r="B99" s="48" t="s">
        <v>95</v>
      </c>
      <c r="C99" s="44">
        <v>5.091E-3</v>
      </c>
      <c r="D99" s="44">
        <v>5.0509999999999999E-3</v>
      </c>
      <c r="E99" s="32">
        <v>0</v>
      </c>
      <c r="F99" s="32">
        <v>74166644.069999993</v>
      </c>
      <c r="G99" s="45">
        <v>6.3740000000000003E-3</v>
      </c>
      <c r="H99" s="45">
        <v>6.306E-3</v>
      </c>
      <c r="I99" s="32">
        <v>0</v>
      </c>
      <c r="J99" s="59">
        <v>82911404.730000004</v>
      </c>
      <c r="K99" s="27">
        <f>J99-F99</f>
        <v>8744760.6600000113</v>
      </c>
      <c r="L99" s="5"/>
      <c r="M99" s="5"/>
      <c r="N99" s="5"/>
      <c r="O99" s="5"/>
      <c r="P99" s="5"/>
      <c r="Q99" s="19"/>
      <c r="R99" s="19"/>
    </row>
    <row r="100" spans="1:23" s="49" customFormat="1" x14ac:dyDescent="0.2">
      <c r="A100" s="47"/>
      <c r="B100" s="48" t="s">
        <v>96</v>
      </c>
      <c r="C100" s="45">
        <v>0</v>
      </c>
      <c r="D100" s="45">
        <v>0</v>
      </c>
      <c r="E100" s="32">
        <v>0</v>
      </c>
      <c r="F100" s="32">
        <v>0</v>
      </c>
      <c r="G100" s="45">
        <v>0</v>
      </c>
      <c r="H100" s="45">
        <v>0</v>
      </c>
      <c r="I100" s="32">
        <v>0</v>
      </c>
      <c r="J100" s="59">
        <v>0</v>
      </c>
      <c r="K100" s="27">
        <f>J100-F100</f>
        <v>0</v>
      </c>
      <c r="L100" s="5"/>
      <c r="M100" s="5"/>
      <c r="N100" s="5"/>
      <c r="O100" s="5"/>
      <c r="P100" s="5"/>
      <c r="Q100" s="19"/>
      <c r="R100" s="19"/>
    </row>
    <row r="101" spans="1:23" s="49" customFormat="1" x14ac:dyDescent="0.2">
      <c r="A101" s="47"/>
      <c r="B101" s="48" t="s">
        <v>97</v>
      </c>
      <c r="C101" s="58">
        <v>0</v>
      </c>
      <c r="D101" s="58">
        <v>0</v>
      </c>
      <c r="E101" s="32">
        <v>0</v>
      </c>
      <c r="F101" s="32">
        <v>0</v>
      </c>
      <c r="G101" s="45">
        <v>0</v>
      </c>
      <c r="H101" s="45">
        <v>0</v>
      </c>
      <c r="I101" s="32">
        <v>0</v>
      </c>
      <c r="J101" s="32">
        <v>0</v>
      </c>
      <c r="K101" s="27">
        <f t="shared" ref="K101:K111" si="7">J101-F101</f>
        <v>0</v>
      </c>
      <c r="L101" s="5"/>
      <c r="M101" s="5"/>
      <c r="N101" s="5"/>
      <c r="O101" s="5"/>
      <c r="P101" s="5"/>
      <c r="Q101" s="19"/>
      <c r="R101" s="19"/>
    </row>
    <row r="102" spans="1:23" s="49" customFormat="1" x14ac:dyDescent="0.2">
      <c r="A102" s="47"/>
      <c r="B102" s="48" t="s">
        <v>98</v>
      </c>
      <c r="C102" s="45">
        <v>0</v>
      </c>
      <c r="D102" s="45">
        <v>0</v>
      </c>
      <c r="E102" s="32">
        <v>0</v>
      </c>
      <c r="F102" s="60">
        <v>0</v>
      </c>
      <c r="G102" s="45">
        <v>0</v>
      </c>
      <c r="H102" s="45">
        <v>0</v>
      </c>
      <c r="I102" s="32">
        <v>0</v>
      </c>
      <c r="J102" s="32">
        <v>0</v>
      </c>
      <c r="K102" s="27">
        <f t="shared" si="7"/>
        <v>0</v>
      </c>
      <c r="L102" s="5"/>
      <c r="M102" s="5"/>
      <c r="N102" s="5"/>
      <c r="O102" s="5"/>
      <c r="P102" s="5"/>
      <c r="Q102" s="19"/>
      <c r="R102" s="19"/>
    </row>
    <row r="103" spans="1:23" s="49" customFormat="1" x14ac:dyDescent="0.2">
      <c r="A103" s="47"/>
      <c r="B103" s="48" t="s">
        <v>99</v>
      </c>
      <c r="C103" s="45">
        <v>1.9999999999999999E-6</v>
      </c>
      <c r="D103" s="45">
        <v>1.9999999999999999E-6</v>
      </c>
      <c r="E103" s="32">
        <v>0</v>
      </c>
      <c r="F103" s="60">
        <v>31751</v>
      </c>
      <c r="G103" s="45">
        <v>1.9999999999999999E-6</v>
      </c>
      <c r="H103" s="45">
        <v>1.9999999999999999E-6</v>
      </c>
      <c r="I103" s="32">
        <v>0</v>
      </c>
      <c r="J103" s="32">
        <v>31751</v>
      </c>
      <c r="K103" s="27">
        <f t="shared" si="7"/>
        <v>0</v>
      </c>
      <c r="L103" s="5"/>
      <c r="M103" s="5"/>
      <c r="N103" s="5"/>
      <c r="O103" s="5"/>
      <c r="P103" s="5"/>
      <c r="Q103" s="19"/>
      <c r="R103" s="19"/>
    </row>
    <row r="104" spans="1:23" s="49" customFormat="1" x14ac:dyDescent="0.2">
      <c r="A104" s="47"/>
      <c r="B104" s="48" t="s">
        <v>100</v>
      </c>
      <c r="C104" s="45">
        <v>0</v>
      </c>
      <c r="D104" s="45">
        <v>0</v>
      </c>
      <c r="E104" s="32">
        <v>0</v>
      </c>
      <c r="F104" s="32">
        <v>4874.96</v>
      </c>
      <c r="G104" s="45">
        <v>3.8000000000000002E-5</v>
      </c>
      <c r="H104" s="45">
        <v>3.6999999999999998E-5</v>
      </c>
      <c r="I104" s="32">
        <v>0</v>
      </c>
      <c r="J104" s="32">
        <v>490617.22</v>
      </c>
      <c r="K104" s="27">
        <f t="shared" si="7"/>
        <v>485742.25999999995</v>
      </c>
      <c r="L104" s="5"/>
      <c r="M104" s="5"/>
      <c r="N104" s="5"/>
      <c r="O104" s="5"/>
      <c r="P104" s="5"/>
      <c r="Q104" s="19"/>
      <c r="R104" s="19"/>
    </row>
    <row r="105" spans="1:23" s="49" customFormat="1" x14ac:dyDescent="0.2">
      <c r="A105" s="47"/>
      <c r="B105" s="48" t="s">
        <v>101</v>
      </c>
      <c r="C105" s="44">
        <v>1.5300000000000001E-4</v>
      </c>
      <c r="D105" s="44">
        <v>1.5200000000000001E-4</v>
      </c>
      <c r="E105" s="32">
        <v>0</v>
      </c>
      <c r="F105" s="32">
        <v>2233527</v>
      </c>
      <c r="G105" s="45">
        <v>1.506E-3</v>
      </c>
      <c r="H105" s="45">
        <v>1.49E-3</v>
      </c>
      <c r="I105" s="32">
        <v>0</v>
      </c>
      <c r="J105" s="32">
        <v>19592395</v>
      </c>
      <c r="K105" s="27">
        <f t="shared" si="7"/>
        <v>17358868</v>
      </c>
      <c r="L105" s="5"/>
      <c r="M105" s="5"/>
      <c r="N105" s="5"/>
      <c r="O105" s="5"/>
      <c r="P105" s="5"/>
      <c r="Q105" s="19"/>
      <c r="R105" s="19"/>
    </row>
    <row r="106" spans="1:23" s="49" customFormat="1" x14ac:dyDescent="0.2">
      <c r="A106" s="47"/>
      <c r="B106" s="48" t="s">
        <v>102</v>
      </c>
      <c r="C106" s="45">
        <v>2.4000000000000001E-4</v>
      </c>
      <c r="D106" s="45">
        <v>2.4000000000000001E-4</v>
      </c>
      <c r="E106" s="32">
        <v>0</v>
      </c>
      <c r="F106" s="60">
        <v>3508299.1800000006</v>
      </c>
      <c r="G106" s="45">
        <v>1.2149999999999999E-3</v>
      </c>
      <c r="H106" s="45">
        <v>1.2029999999999999E-3</v>
      </c>
      <c r="I106" s="32">
        <v>0</v>
      </c>
      <c r="J106" s="60">
        <v>15807756.389999995</v>
      </c>
      <c r="K106" s="27">
        <f t="shared" si="7"/>
        <v>12299457.209999993</v>
      </c>
      <c r="L106" s="5"/>
      <c r="M106" s="5"/>
      <c r="N106" s="5"/>
      <c r="O106" s="5"/>
      <c r="P106" s="5"/>
      <c r="Q106" s="19"/>
      <c r="R106" s="19"/>
    </row>
    <row r="107" spans="1:23" s="49" customFormat="1" x14ac:dyDescent="0.2">
      <c r="A107" s="47"/>
      <c r="B107" s="50" t="s">
        <v>57</v>
      </c>
      <c r="C107" s="45">
        <v>2.4000000000000001E-4</v>
      </c>
      <c r="D107" s="45">
        <v>2.4000000000000001E-4</v>
      </c>
      <c r="E107" s="32">
        <v>0</v>
      </c>
      <c r="F107" s="60">
        <v>3508299.1800000006</v>
      </c>
      <c r="G107" s="45">
        <v>1.0369999999999999E-3</v>
      </c>
      <c r="H107" s="45">
        <v>1.026E-3</v>
      </c>
      <c r="I107" s="32">
        <v>0</v>
      </c>
      <c r="J107" s="60">
        <f>J106-SUM(J108:J110)</f>
        <v>13483104.729999995</v>
      </c>
      <c r="K107" s="27">
        <f t="shared" si="7"/>
        <v>9974805.5499999933</v>
      </c>
      <c r="L107" s="5"/>
      <c r="M107" s="5"/>
      <c r="N107" s="5"/>
      <c r="O107" s="5"/>
      <c r="P107" s="5"/>
      <c r="Q107" s="19"/>
      <c r="R107" s="19"/>
    </row>
    <row r="108" spans="1:23" s="49" customFormat="1" x14ac:dyDescent="0.2">
      <c r="A108" s="47"/>
      <c r="B108" s="50" t="s">
        <v>66</v>
      </c>
      <c r="C108" s="45">
        <v>0</v>
      </c>
      <c r="D108" s="45">
        <v>0</v>
      </c>
      <c r="E108" s="61">
        <v>0</v>
      </c>
      <c r="F108" s="32">
        <v>0</v>
      </c>
      <c r="G108" s="45">
        <v>7.9999999999999996E-6</v>
      </c>
      <c r="H108" s="45">
        <v>7.9999999999999996E-6</v>
      </c>
      <c r="I108" s="41">
        <v>22250</v>
      </c>
      <c r="J108" s="32">
        <v>110435.65</v>
      </c>
      <c r="K108" s="27">
        <f t="shared" si="7"/>
        <v>110435.65</v>
      </c>
      <c r="L108" s="5"/>
      <c r="M108" s="5"/>
      <c r="N108" s="5"/>
      <c r="O108" s="5"/>
      <c r="P108" s="5"/>
      <c r="Q108" s="19"/>
      <c r="R108" s="19"/>
    </row>
    <row r="109" spans="1:23" s="49" customFormat="1" x14ac:dyDescent="0.2">
      <c r="A109" s="47"/>
      <c r="B109" s="50" t="s">
        <v>67</v>
      </c>
      <c r="C109" s="45">
        <v>0</v>
      </c>
      <c r="D109" s="45">
        <v>0</v>
      </c>
      <c r="E109" s="62">
        <v>0</v>
      </c>
      <c r="F109" s="32">
        <v>0</v>
      </c>
      <c r="G109" s="45">
        <v>0</v>
      </c>
      <c r="H109" s="45">
        <v>0</v>
      </c>
      <c r="I109" s="43">
        <v>0</v>
      </c>
      <c r="J109" s="32">
        <v>0</v>
      </c>
      <c r="K109" s="27">
        <f t="shared" si="7"/>
        <v>0</v>
      </c>
      <c r="L109" s="5"/>
      <c r="M109" s="5"/>
      <c r="N109" s="5"/>
      <c r="O109" s="5"/>
      <c r="P109" s="5"/>
      <c r="Q109" s="19"/>
      <c r="R109" s="19"/>
    </row>
    <row r="110" spans="1:23" s="49" customFormat="1" x14ac:dyDescent="0.2">
      <c r="A110" s="47"/>
      <c r="B110" s="50" t="s">
        <v>68</v>
      </c>
      <c r="C110" s="45">
        <v>0</v>
      </c>
      <c r="D110" s="45">
        <v>0</v>
      </c>
      <c r="E110" s="63">
        <v>0</v>
      </c>
      <c r="F110" s="32">
        <v>0</v>
      </c>
      <c r="G110" s="45">
        <v>1.7000000000000001E-4</v>
      </c>
      <c r="H110" s="45">
        <v>1.6899999999999999E-4</v>
      </c>
      <c r="I110" s="42">
        <v>382936.60025595804</v>
      </c>
      <c r="J110" s="32">
        <v>2214216.0100000002</v>
      </c>
      <c r="K110" s="27">
        <f t="shared" si="7"/>
        <v>2214216.0100000002</v>
      </c>
      <c r="L110" s="5"/>
      <c r="M110" s="5"/>
      <c r="N110" s="5"/>
      <c r="O110" s="5"/>
      <c r="P110" s="5"/>
      <c r="Q110" s="19"/>
      <c r="R110" s="19"/>
    </row>
    <row r="111" spans="1:23" x14ac:dyDescent="0.2">
      <c r="A111" s="22">
        <v>10</v>
      </c>
      <c r="B111" s="38" t="s">
        <v>103</v>
      </c>
      <c r="C111" s="31">
        <v>8.6399999999999997E-4</v>
      </c>
      <c r="D111" s="31">
        <v>8.5700000000000001E-4</v>
      </c>
      <c r="E111" s="32">
        <v>0</v>
      </c>
      <c r="F111" s="33">
        <v>12583132.790000001</v>
      </c>
      <c r="G111" s="45">
        <v>0</v>
      </c>
      <c r="H111" s="45">
        <v>0</v>
      </c>
      <c r="I111" s="32">
        <v>0</v>
      </c>
      <c r="J111" s="33">
        <v>0</v>
      </c>
      <c r="K111" s="27">
        <f t="shared" si="7"/>
        <v>-12583132.790000001</v>
      </c>
      <c r="Q111" s="19"/>
      <c r="R111" s="19"/>
    </row>
    <row r="112" spans="1:23" s="66" customFormat="1" x14ac:dyDescent="0.2">
      <c r="A112" s="22" t="s">
        <v>104</v>
      </c>
      <c r="B112" s="64" t="s">
        <v>105</v>
      </c>
      <c r="C112" s="53">
        <f>C11-C83</f>
        <v>0.99999972999999998</v>
      </c>
      <c r="D112" s="53">
        <f>D11-D83</f>
        <v>0.99221099999999973</v>
      </c>
      <c r="E112" s="54"/>
      <c r="F112" s="54">
        <f>F11-F83</f>
        <v>14569538084.650002</v>
      </c>
      <c r="G112" s="53">
        <f>G11-G83</f>
        <v>0.99999999999999989</v>
      </c>
      <c r="H112" s="53">
        <f>H11-H83</f>
        <v>0.98938099999999995</v>
      </c>
      <c r="I112" s="54"/>
      <c r="J112" s="54">
        <f>J11-J83</f>
        <v>13008003658.990002</v>
      </c>
      <c r="K112" s="65">
        <f>J112-F112</f>
        <v>-1561534425.6599998</v>
      </c>
      <c r="L112" s="5"/>
      <c r="M112" s="5"/>
      <c r="N112" s="5"/>
      <c r="O112" s="5"/>
      <c r="P112" s="5"/>
      <c r="Q112" s="19"/>
      <c r="R112" s="19"/>
      <c r="W112" s="67"/>
    </row>
    <row r="113" spans="1:11" x14ac:dyDescent="0.2">
      <c r="C113" s="20"/>
      <c r="D113" s="20"/>
      <c r="E113" s="57"/>
      <c r="F113" s="57"/>
      <c r="G113" s="68"/>
      <c r="H113" s="68"/>
      <c r="I113" s="57"/>
      <c r="J113" s="57"/>
      <c r="K113" s="57"/>
    </row>
    <row r="114" spans="1:11" x14ac:dyDescent="0.2">
      <c r="C114" s="20"/>
      <c r="D114" s="20"/>
      <c r="E114" s="57"/>
      <c r="F114" s="57"/>
      <c r="G114" s="20"/>
      <c r="H114" s="20"/>
      <c r="I114" s="57"/>
      <c r="J114" s="57"/>
      <c r="K114" s="57"/>
    </row>
    <row r="115" spans="1:11" x14ac:dyDescent="0.2">
      <c r="C115" s="68"/>
      <c r="D115" s="68"/>
      <c r="E115" s="57"/>
      <c r="F115" s="57"/>
      <c r="G115" s="68"/>
      <c r="H115" s="68"/>
      <c r="I115" s="57"/>
      <c r="J115" s="57"/>
      <c r="K115" s="57"/>
    </row>
    <row r="116" spans="1:11" x14ac:dyDescent="0.2">
      <c r="A116" s="5"/>
      <c r="B116" s="66" t="s">
        <v>106</v>
      </c>
      <c r="C116" s="68"/>
      <c r="D116" s="68"/>
      <c r="E116" s="57"/>
      <c r="F116" s="57"/>
      <c r="G116" s="68"/>
      <c r="H116" s="68"/>
      <c r="I116" s="57"/>
      <c r="J116" s="57"/>
      <c r="K116" s="57"/>
    </row>
    <row r="117" spans="1:11" ht="12" thickBot="1" x14ac:dyDescent="0.25">
      <c r="A117" s="5"/>
      <c r="B117" s="5"/>
      <c r="C117" s="68"/>
      <c r="D117" s="68"/>
      <c r="E117" s="57"/>
      <c r="F117" s="57"/>
      <c r="G117" s="68"/>
      <c r="H117" s="68"/>
      <c r="I117" s="57"/>
      <c r="J117" s="57"/>
      <c r="K117" s="57"/>
    </row>
    <row r="118" spans="1:11" ht="12" thickBot="1" x14ac:dyDescent="0.25">
      <c r="A118" s="5"/>
      <c r="B118" s="69" t="s">
        <v>107</v>
      </c>
      <c r="C118" s="70">
        <v>45107</v>
      </c>
      <c r="D118" s="70">
        <v>44742</v>
      </c>
      <c r="E118" s="71" t="s">
        <v>12</v>
      </c>
    </row>
    <row r="119" spans="1:11" x14ac:dyDescent="0.2">
      <c r="A119" s="10"/>
      <c r="B119" s="72" t="s">
        <v>108</v>
      </c>
      <c r="C119" s="73">
        <v>13008003658.99</v>
      </c>
      <c r="D119" s="73">
        <v>16327273801.100002</v>
      </c>
      <c r="E119" s="74">
        <f>C119-D119</f>
        <v>-3319270142.1100025</v>
      </c>
      <c r="F119" s="10"/>
    </row>
    <row r="120" spans="1:11" x14ac:dyDescent="0.2">
      <c r="A120" s="10"/>
      <c r="B120" s="75" t="s">
        <v>109</v>
      </c>
      <c r="C120" s="76">
        <v>5396756645</v>
      </c>
      <c r="D120" s="77">
        <v>5869326989</v>
      </c>
      <c r="E120" s="78">
        <f>C120-D120</f>
        <v>-472570344</v>
      </c>
      <c r="F120" s="10"/>
    </row>
    <row r="121" spans="1:11" ht="12" thickBot="1" x14ac:dyDescent="0.25">
      <c r="A121" s="10"/>
      <c r="B121" s="79" t="s">
        <v>110</v>
      </c>
      <c r="C121" s="80">
        <v>2.4102999999999999</v>
      </c>
      <c r="D121" s="80">
        <v>2.7816999999999998</v>
      </c>
      <c r="E121" s="81">
        <f>C121-D121</f>
        <v>-0.37139999999999995</v>
      </c>
      <c r="F121" s="10"/>
    </row>
    <row r="122" spans="1:11" x14ac:dyDescent="0.2">
      <c r="A122" s="5"/>
      <c r="B122" s="5"/>
    </row>
    <row r="124" spans="1:11" ht="12.75" x14ac:dyDescent="0.2">
      <c r="A124" s="5"/>
      <c r="B124" s="82" t="s">
        <v>329</v>
      </c>
      <c r="C124" s="3"/>
      <c r="D124" s="83"/>
    </row>
    <row r="125" spans="1:11" x14ac:dyDescent="0.2">
      <c r="A125" s="5"/>
      <c r="B125" s="2"/>
      <c r="C125" s="3"/>
      <c r="D125" s="83"/>
    </row>
    <row r="126" spans="1:11" ht="12.75" x14ac:dyDescent="0.2">
      <c r="A126" s="66"/>
      <c r="B126" s="82" t="s">
        <v>111</v>
      </c>
    </row>
    <row r="127" spans="1:11" ht="12.75" x14ac:dyDescent="0.2">
      <c r="A127" s="66"/>
      <c r="B127" s="84"/>
    </row>
    <row r="128" spans="1:11" x14ac:dyDescent="0.2">
      <c r="A128" s="66"/>
      <c r="B128" s="66" t="s">
        <v>112</v>
      </c>
    </row>
    <row r="129" spans="1:23" x14ac:dyDescent="0.2">
      <c r="A129" s="5"/>
      <c r="B129" s="5"/>
    </row>
    <row r="130" spans="1:23" ht="22.5" x14ac:dyDescent="0.2">
      <c r="A130" s="5"/>
      <c r="B130" s="85" t="s">
        <v>113</v>
      </c>
      <c r="C130" s="85" t="s">
        <v>114</v>
      </c>
      <c r="D130" s="85" t="s">
        <v>115</v>
      </c>
      <c r="E130" s="85" t="s">
        <v>116</v>
      </c>
      <c r="F130" s="85" t="s">
        <v>117</v>
      </c>
      <c r="G130" s="85" t="s">
        <v>118</v>
      </c>
      <c r="H130" s="85" t="s">
        <v>119</v>
      </c>
      <c r="I130" s="85" t="s">
        <v>120</v>
      </c>
      <c r="J130" s="85" t="s">
        <v>121</v>
      </c>
      <c r="K130" s="85" t="s">
        <v>122</v>
      </c>
      <c r="L130" s="85" t="s">
        <v>123</v>
      </c>
      <c r="N130" s="86"/>
      <c r="O130" s="87"/>
      <c r="P130" s="88"/>
    </row>
    <row r="131" spans="1:23" x14ac:dyDescent="0.2">
      <c r="A131" s="5"/>
      <c r="B131" s="89" t="s">
        <v>124</v>
      </c>
      <c r="C131" s="90" t="s">
        <v>125</v>
      </c>
      <c r="D131" s="91">
        <v>45107</v>
      </c>
      <c r="E131" s="92">
        <v>72884714</v>
      </c>
      <c r="F131" s="93">
        <v>0.5</v>
      </c>
      <c r="G131" s="94">
        <v>1.635</v>
      </c>
      <c r="H131" s="95">
        <v>119166507.39</v>
      </c>
      <c r="I131" s="96">
        <v>0.1021</v>
      </c>
      <c r="J131" s="31">
        <v>9.0639999999999991E-3</v>
      </c>
      <c r="K131" s="31">
        <v>9.1610000000000007E-3</v>
      </c>
      <c r="L131" s="97" t="s">
        <v>126</v>
      </c>
      <c r="N131" s="98"/>
      <c r="O131" s="99"/>
      <c r="P131" s="100"/>
    </row>
    <row r="132" spans="1:23" x14ac:dyDescent="0.2">
      <c r="A132" s="5"/>
      <c r="B132" s="89" t="s">
        <v>127</v>
      </c>
      <c r="C132" s="90" t="s">
        <v>128</v>
      </c>
      <c r="D132" s="91">
        <v>45107</v>
      </c>
      <c r="E132" s="92">
        <v>2622273</v>
      </c>
      <c r="F132" s="93">
        <v>0.1</v>
      </c>
      <c r="G132" s="94">
        <v>8.4500000000000006E-2</v>
      </c>
      <c r="H132" s="95">
        <v>221582.07</v>
      </c>
      <c r="I132" s="96">
        <v>6.8999999999999999E-3</v>
      </c>
      <c r="J132" s="31">
        <v>1.7E-5</v>
      </c>
      <c r="K132" s="31">
        <v>1.7E-5</v>
      </c>
      <c r="L132" s="97" t="s">
        <v>129</v>
      </c>
      <c r="N132" s="98"/>
      <c r="O132" s="99"/>
      <c r="P132" s="100"/>
    </row>
    <row r="133" spans="1:23" x14ac:dyDescent="0.2">
      <c r="A133" s="5"/>
      <c r="B133" s="5" t="s">
        <v>130</v>
      </c>
      <c r="C133" s="5" t="s">
        <v>131</v>
      </c>
      <c r="D133" s="91">
        <v>45107</v>
      </c>
      <c r="E133" s="101">
        <v>1311691</v>
      </c>
      <c r="F133" s="5">
        <v>2.5</v>
      </c>
      <c r="G133" s="68">
        <v>23.8</v>
      </c>
      <c r="H133" s="102">
        <v>31218245.800000001</v>
      </c>
      <c r="I133" s="103">
        <v>0.18870000000000001</v>
      </c>
      <c r="J133" s="31">
        <v>2.3739999999999998E-3</v>
      </c>
      <c r="K133" s="31">
        <v>2.3999999999999998E-3</v>
      </c>
      <c r="L133" s="97" t="s">
        <v>129</v>
      </c>
      <c r="N133" s="98"/>
      <c r="O133" s="99"/>
      <c r="P133" s="100"/>
    </row>
    <row r="134" spans="1:23" s="66" customFormat="1" x14ac:dyDescent="0.2">
      <c r="A134" s="104"/>
      <c r="B134" s="104" t="s">
        <v>132</v>
      </c>
      <c r="C134" s="104"/>
      <c r="D134" s="104"/>
      <c r="E134" s="104"/>
      <c r="F134" s="104"/>
      <c r="G134" s="104"/>
      <c r="H134" s="105">
        <f>SUM(H131:H133)</f>
        <v>150606335.25999999</v>
      </c>
      <c r="I134" s="106"/>
      <c r="J134" s="107">
        <f>SUM(J131:J133)</f>
        <v>1.1454999999999998E-2</v>
      </c>
      <c r="K134" s="107">
        <f>SUM(K131:K133)</f>
        <v>1.1578E-2</v>
      </c>
      <c r="L134" s="104"/>
      <c r="N134" s="108"/>
      <c r="O134" s="87"/>
      <c r="P134" s="88"/>
      <c r="Q134" s="67"/>
      <c r="W134" s="67"/>
    </row>
    <row r="135" spans="1:23" x14ac:dyDescent="0.2">
      <c r="A135" s="5"/>
      <c r="B135" s="5"/>
      <c r="N135" s="88"/>
      <c r="O135" s="87"/>
      <c r="P135" s="109"/>
    </row>
    <row r="136" spans="1:23" x14ac:dyDescent="0.2">
      <c r="A136" s="5"/>
      <c r="B136" s="66" t="s">
        <v>133</v>
      </c>
      <c r="N136" s="110"/>
      <c r="O136" s="87"/>
      <c r="P136" s="109"/>
    </row>
    <row r="137" spans="1:23" x14ac:dyDescent="0.2">
      <c r="A137" s="5"/>
      <c r="B137" s="5"/>
      <c r="N137" s="88"/>
      <c r="O137" s="87"/>
      <c r="P137" s="88"/>
    </row>
    <row r="138" spans="1:23" ht="22.5" x14ac:dyDescent="0.2">
      <c r="A138" s="5"/>
      <c r="B138" s="85" t="s">
        <v>113</v>
      </c>
      <c r="C138" s="85" t="s">
        <v>114</v>
      </c>
      <c r="D138" s="85" t="s">
        <v>115</v>
      </c>
      <c r="E138" s="85" t="s">
        <v>116</v>
      </c>
      <c r="F138" s="85" t="s">
        <v>117</v>
      </c>
      <c r="G138" s="85" t="s">
        <v>118</v>
      </c>
      <c r="H138" s="85" t="s">
        <v>119</v>
      </c>
      <c r="I138" s="85" t="s">
        <v>120</v>
      </c>
      <c r="J138" s="85" t="s">
        <v>121</v>
      </c>
      <c r="K138" s="85" t="s">
        <v>122</v>
      </c>
      <c r="L138" s="85" t="s">
        <v>123</v>
      </c>
      <c r="N138" s="88"/>
      <c r="O138" s="87"/>
      <c r="P138" s="88"/>
    </row>
    <row r="139" spans="1:23" ht="67.5" x14ac:dyDescent="0.2">
      <c r="A139" s="5"/>
      <c r="B139" s="89" t="s">
        <v>134</v>
      </c>
      <c r="C139" s="90" t="s">
        <v>135</v>
      </c>
      <c r="D139" s="91">
        <v>42776</v>
      </c>
      <c r="E139" s="111">
        <v>89249</v>
      </c>
      <c r="F139" s="90">
        <v>2.5</v>
      </c>
      <c r="G139" s="39">
        <v>116.6112</v>
      </c>
      <c r="H139" s="95">
        <v>10407432.99</v>
      </c>
      <c r="I139" s="112">
        <v>0.71889999999999998</v>
      </c>
      <c r="J139" s="31">
        <v>7.9199999999999995E-4</v>
      </c>
      <c r="K139" s="31">
        <v>8.0000000000000004E-4</v>
      </c>
      <c r="L139" s="113" t="s">
        <v>136</v>
      </c>
      <c r="N139" s="98"/>
      <c r="O139" s="99"/>
      <c r="P139" s="100"/>
      <c r="Q139" s="5"/>
    </row>
    <row r="140" spans="1:23" ht="22.5" x14ac:dyDescent="0.2">
      <c r="A140" s="5"/>
      <c r="B140" s="89" t="s">
        <v>137</v>
      </c>
      <c r="C140" s="90" t="s">
        <v>138</v>
      </c>
      <c r="D140" s="91">
        <v>45019</v>
      </c>
      <c r="E140" s="111">
        <v>60054</v>
      </c>
      <c r="F140" s="90">
        <v>11.6</v>
      </c>
      <c r="G140" s="39">
        <v>16.5</v>
      </c>
      <c r="H140" s="95">
        <v>990891</v>
      </c>
      <c r="I140" s="112">
        <v>0.12509999999999999</v>
      </c>
      <c r="J140" s="31">
        <v>7.4999999999999993E-5</v>
      </c>
      <c r="K140" s="31">
        <v>7.6000000000000004E-5</v>
      </c>
      <c r="L140" s="113" t="s">
        <v>139</v>
      </c>
      <c r="N140" s="98"/>
      <c r="O140" s="99"/>
      <c r="P140" s="100"/>
    </row>
    <row r="141" spans="1:23" x14ac:dyDescent="0.2">
      <c r="A141" s="5"/>
      <c r="B141" s="104" t="s">
        <v>132</v>
      </c>
      <c r="C141" s="104"/>
      <c r="D141" s="104"/>
      <c r="E141" s="104"/>
      <c r="F141" s="104"/>
      <c r="G141" s="104"/>
      <c r="H141" s="114">
        <f>SUM(H139:H140)</f>
        <v>11398323.99</v>
      </c>
      <c r="I141" s="107"/>
      <c r="J141" s="107">
        <f>SUM(J139:J140)</f>
        <v>8.6699999999999993E-4</v>
      </c>
      <c r="K141" s="107">
        <f>SUM(K139:K140)</f>
        <v>8.7600000000000004E-4</v>
      </c>
      <c r="L141" s="104"/>
      <c r="N141" s="115"/>
      <c r="O141" s="116"/>
      <c r="P141" s="100"/>
    </row>
    <row r="142" spans="1:23" x14ac:dyDescent="0.2">
      <c r="A142" s="5"/>
      <c r="B142" s="104"/>
      <c r="C142" s="104"/>
      <c r="D142" s="104"/>
      <c r="E142" s="104"/>
      <c r="F142" s="104"/>
      <c r="G142" s="104"/>
      <c r="H142" s="117"/>
      <c r="I142" s="117"/>
      <c r="J142" s="117"/>
      <c r="K142" s="117"/>
      <c r="L142" s="104"/>
    </row>
    <row r="143" spans="1:23" x14ac:dyDescent="0.2">
      <c r="A143" s="5"/>
      <c r="B143" s="66" t="s">
        <v>140</v>
      </c>
      <c r="C143" s="104"/>
      <c r="D143" s="104"/>
      <c r="E143" s="104"/>
      <c r="F143" s="104"/>
      <c r="G143" s="104"/>
      <c r="H143" s="117"/>
      <c r="I143" s="117"/>
      <c r="J143" s="117"/>
      <c r="K143" s="117"/>
      <c r="L143" s="104"/>
    </row>
    <row r="144" spans="1:23" x14ac:dyDescent="0.2">
      <c r="A144" s="5"/>
      <c r="B144" s="118" t="s">
        <v>141</v>
      </c>
      <c r="C144" s="104"/>
      <c r="D144" s="104"/>
      <c r="E144" s="104"/>
      <c r="F144" s="104"/>
      <c r="G144" s="104"/>
      <c r="H144" s="117"/>
      <c r="I144" s="117"/>
      <c r="J144" s="117"/>
      <c r="K144" s="117"/>
      <c r="L144" s="104"/>
    </row>
    <row r="145" spans="1:26" x14ac:dyDescent="0.2">
      <c r="A145" s="5"/>
      <c r="B145" s="5"/>
      <c r="C145" s="104"/>
      <c r="D145" s="104"/>
      <c r="E145" s="104"/>
      <c r="F145" s="104"/>
      <c r="G145" s="104"/>
      <c r="H145" s="117"/>
      <c r="I145" s="117"/>
      <c r="J145" s="117"/>
      <c r="K145" s="117"/>
      <c r="L145" s="104"/>
    </row>
    <row r="146" spans="1:26" x14ac:dyDescent="0.2">
      <c r="A146" s="66"/>
      <c r="B146" s="66" t="s">
        <v>142</v>
      </c>
    </row>
    <row r="147" spans="1:26" x14ac:dyDescent="0.2">
      <c r="A147" s="5"/>
      <c r="B147" s="118" t="s">
        <v>141</v>
      </c>
    </row>
    <row r="148" spans="1:26" x14ac:dyDescent="0.2">
      <c r="A148" s="5"/>
      <c r="B148" s="5"/>
    </row>
    <row r="149" spans="1:26" x14ac:dyDescent="0.2">
      <c r="A149" s="66"/>
      <c r="B149" s="66" t="s">
        <v>143</v>
      </c>
    </row>
    <row r="150" spans="1:26" x14ac:dyDescent="0.2">
      <c r="A150" s="5"/>
      <c r="B150" s="118" t="s">
        <v>141</v>
      </c>
    </row>
    <row r="151" spans="1:26" x14ac:dyDescent="0.2">
      <c r="A151" s="5"/>
      <c r="B151" s="5"/>
    </row>
    <row r="152" spans="1:26" x14ac:dyDescent="0.2">
      <c r="A152" s="5"/>
      <c r="B152" s="66" t="s">
        <v>144</v>
      </c>
      <c r="O152" s="6"/>
    </row>
    <row r="153" spans="1:26" x14ac:dyDescent="0.2">
      <c r="A153" s="5"/>
      <c r="B153" s="118" t="s">
        <v>141</v>
      </c>
    </row>
    <row r="154" spans="1:26" x14ac:dyDescent="0.2">
      <c r="A154" s="5"/>
      <c r="B154" s="5"/>
    </row>
    <row r="155" spans="1:26" x14ac:dyDescent="0.2">
      <c r="A155" s="66"/>
      <c r="B155" s="66" t="s">
        <v>145</v>
      </c>
    </row>
    <row r="156" spans="1:26" s="118" customFormat="1" x14ac:dyDescent="0.2">
      <c r="B156" s="118" t="s">
        <v>141</v>
      </c>
      <c r="C156" s="119"/>
      <c r="D156" s="119"/>
      <c r="E156" s="119"/>
      <c r="F156" s="119"/>
      <c r="G156" s="229"/>
      <c r="H156" s="229"/>
      <c r="I156" s="229"/>
      <c r="J156" s="229"/>
      <c r="K156" s="229"/>
      <c r="L156" s="229"/>
      <c r="M156" s="119"/>
      <c r="N156" s="119"/>
      <c r="O156" s="119"/>
      <c r="P156" s="119"/>
      <c r="Q156" s="119"/>
      <c r="R156" s="119"/>
      <c r="S156" s="119"/>
    </row>
    <row r="157" spans="1:26" s="49" customFormat="1" ht="33.75" hidden="1" outlineLevel="1" x14ac:dyDescent="0.2">
      <c r="A157" s="120"/>
      <c r="B157" s="85" t="s">
        <v>146</v>
      </c>
      <c r="C157" s="85" t="s">
        <v>147</v>
      </c>
      <c r="D157" s="85" t="s">
        <v>148</v>
      </c>
      <c r="E157" s="85" t="s">
        <v>149</v>
      </c>
      <c r="F157" s="85" t="s">
        <v>150</v>
      </c>
      <c r="G157" s="85" t="s">
        <v>151</v>
      </c>
      <c r="H157" s="85" t="s">
        <v>152</v>
      </c>
      <c r="I157" s="85" t="s">
        <v>153</v>
      </c>
      <c r="J157" s="85" t="s">
        <v>154</v>
      </c>
      <c r="K157" s="85" t="s">
        <v>155</v>
      </c>
      <c r="L157" s="85" t="s">
        <v>156</v>
      </c>
      <c r="M157" s="85" t="s">
        <v>157</v>
      </c>
      <c r="N157" s="85" t="s">
        <v>158</v>
      </c>
      <c r="O157" s="85" t="s">
        <v>121</v>
      </c>
      <c r="P157" s="85" t="s">
        <v>122</v>
      </c>
      <c r="Q157" s="85" t="s">
        <v>123</v>
      </c>
      <c r="S157" s="121" t="s">
        <v>159</v>
      </c>
      <c r="T157" s="121" t="s">
        <v>160</v>
      </c>
    </row>
    <row r="158" spans="1:26" s="49" customFormat="1" hidden="1" outlineLevel="1" x14ac:dyDescent="0.2">
      <c r="A158" s="120"/>
      <c r="B158" s="122"/>
      <c r="C158" s="91"/>
      <c r="D158" s="123"/>
      <c r="E158" s="91"/>
      <c r="F158" s="91"/>
      <c r="G158" s="91"/>
      <c r="H158" s="124"/>
      <c r="I158" s="124"/>
      <c r="J158" s="124"/>
      <c r="K158" s="125"/>
      <c r="L158" s="126"/>
      <c r="M158" s="125"/>
      <c r="N158" s="127">
        <f>H158/(10899.26*10^6)</f>
        <v>0</v>
      </c>
      <c r="O158" s="128">
        <v>0</v>
      </c>
      <c r="P158" s="129">
        <v>0</v>
      </c>
      <c r="Q158" s="230" t="s">
        <v>161</v>
      </c>
      <c r="S158" s="130" t="str">
        <f>IF((G158-$C$7)&gt;90,"LT","ST")</f>
        <v>ST</v>
      </c>
      <c r="T158" s="131" t="str">
        <f>IF((G158-E158)&gt;90,"LT","ST")</f>
        <v>ST</v>
      </c>
      <c r="U158" s="132"/>
      <c r="V158" s="133"/>
      <c r="X158" s="133"/>
      <c r="Z158" s="133"/>
    </row>
    <row r="159" spans="1:26" s="49" customFormat="1" ht="21.75" hidden="1" customHeight="1" outlineLevel="1" x14ac:dyDescent="0.2">
      <c r="A159" s="120"/>
      <c r="B159" s="122"/>
      <c r="C159" s="91"/>
      <c r="D159" s="123"/>
      <c r="E159" s="91"/>
      <c r="F159" s="91"/>
      <c r="G159" s="91"/>
      <c r="H159" s="124"/>
      <c r="I159" s="124"/>
      <c r="J159" s="124"/>
      <c r="K159" s="125"/>
      <c r="L159" s="126"/>
      <c r="M159" s="125"/>
      <c r="N159" s="127">
        <f>H159/(10899.26*10^6)</f>
        <v>0</v>
      </c>
      <c r="O159" s="128">
        <v>0</v>
      </c>
      <c r="P159" s="129">
        <v>0</v>
      </c>
      <c r="Q159" s="231"/>
      <c r="S159" s="130" t="str">
        <f>IF((G159-$C$7)&gt;90,"LT","ST")</f>
        <v>ST</v>
      </c>
      <c r="T159" s="131" t="str">
        <f>IF((G159-E159)&gt;90,"LT","ST")</f>
        <v>ST</v>
      </c>
      <c r="U159" s="132"/>
      <c r="V159" s="133"/>
      <c r="X159" s="133"/>
      <c r="Z159" s="133"/>
    </row>
    <row r="160" spans="1:26" s="49" customFormat="1" ht="10.5" hidden="1" customHeight="1" outlineLevel="1" x14ac:dyDescent="0.2">
      <c r="A160" s="120"/>
      <c r="B160" s="134"/>
      <c r="C160" s="135"/>
      <c r="D160" s="136"/>
      <c r="E160" s="136"/>
      <c r="F160" s="136"/>
      <c r="G160" s="136"/>
      <c r="H160" s="136"/>
      <c r="I160" s="136"/>
      <c r="J160" s="136"/>
      <c r="K160" s="137"/>
      <c r="L160" s="138"/>
      <c r="M160" s="136"/>
      <c r="N160" s="139"/>
      <c r="O160" s="139"/>
      <c r="P160" s="139"/>
      <c r="Q160" s="232"/>
      <c r="S160" s="140"/>
      <c r="U160" s="132"/>
      <c r="V160" s="133"/>
      <c r="X160" s="133"/>
      <c r="Z160" s="133"/>
    </row>
    <row r="161" spans="1:24" s="49" customFormat="1" hidden="1" outlineLevel="1" x14ac:dyDescent="0.2">
      <c r="A161" s="120"/>
      <c r="B161" s="141" t="s">
        <v>132</v>
      </c>
      <c r="C161" s="142"/>
      <c r="D161" s="143"/>
      <c r="E161" s="143"/>
      <c r="F161" s="143"/>
      <c r="G161" s="143"/>
      <c r="H161" s="143"/>
      <c r="I161" s="143"/>
      <c r="J161" s="144">
        <f>SUM(J158:J160)</f>
        <v>0</v>
      </c>
      <c r="K161" s="145"/>
      <c r="L161" s="146"/>
      <c r="M161" s="144">
        <f>SUM(M158:M160)</f>
        <v>0</v>
      </c>
      <c r="N161" s="147"/>
      <c r="O161" s="147">
        <f>SUM(O158:O160)</f>
        <v>0</v>
      </c>
      <c r="P161" s="147">
        <f>SUM(P158:P160)</f>
        <v>0</v>
      </c>
      <c r="Q161" s="143"/>
      <c r="R161" s="148" t="s">
        <v>162</v>
      </c>
      <c r="S161" s="149">
        <f>SUMIF($S$158:$S$159,R161,$M$158:$M$159)</f>
        <v>0</v>
      </c>
      <c r="T161" s="149">
        <f>SUMIF($T$158:$T$159,R161,$M$158:$M$159)</f>
        <v>0</v>
      </c>
      <c r="X161" s="133"/>
    </row>
    <row r="162" spans="1:24" s="49" customFormat="1" hidden="1" outlineLevel="1" x14ac:dyDescent="0.2">
      <c r="A162" s="100"/>
      <c r="B162" s="100"/>
      <c r="C162" s="100"/>
      <c r="D162" s="100"/>
      <c r="E162" s="100"/>
      <c r="F162" s="100"/>
      <c r="G162" s="100"/>
      <c r="H162" s="100"/>
      <c r="I162" s="150"/>
      <c r="J162" s="100"/>
      <c r="K162" s="100"/>
      <c r="L162" s="100"/>
      <c r="M162" s="151"/>
      <c r="N162" s="109"/>
      <c r="O162" s="109"/>
      <c r="P162" s="152"/>
      <c r="Q162" s="100"/>
      <c r="R162" s="148" t="s">
        <v>163</v>
      </c>
      <c r="S162" s="149">
        <f>SUMIF($S$158:$S$159,R162,$M$158:$M$159)</f>
        <v>0</v>
      </c>
      <c r="T162" s="149">
        <f>SUMIF($T$158:$T$159,R162,$M$158:$M$159)</f>
        <v>0</v>
      </c>
    </row>
    <row r="163" spans="1:24" collapsed="1" x14ac:dyDescent="0.2">
      <c r="A163" s="5"/>
      <c r="B163" s="5"/>
      <c r="O163" s="153"/>
      <c r="P163" s="20"/>
      <c r="Q163" s="5"/>
      <c r="R163" s="19">
        <v>0</v>
      </c>
      <c r="U163" s="6"/>
      <c r="W163" s="5"/>
    </row>
    <row r="164" spans="1:24" x14ac:dyDescent="0.2">
      <c r="A164" s="5"/>
      <c r="B164" s="66" t="s">
        <v>164</v>
      </c>
      <c r="Q164" s="5"/>
      <c r="U164" s="6"/>
      <c r="W164" s="5"/>
    </row>
    <row r="165" spans="1:24" x14ac:dyDescent="0.2">
      <c r="A165" s="5"/>
      <c r="B165" s="118" t="s">
        <v>141</v>
      </c>
      <c r="Q165" s="5"/>
      <c r="U165" s="6"/>
      <c r="W165" s="5"/>
    </row>
    <row r="166" spans="1:24" x14ac:dyDescent="0.2">
      <c r="A166" s="5"/>
      <c r="B166" s="104"/>
      <c r="C166" s="104"/>
      <c r="D166" s="104"/>
      <c r="E166" s="104"/>
      <c r="F166" s="104"/>
      <c r="G166" s="117"/>
      <c r="H166" s="107"/>
      <c r="I166" s="107"/>
      <c r="J166" s="107"/>
      <c r="K166" s="104"/>
      <c r="L166" s="104"/>
      <c r="M166" s="117"/>
      <c r="N166" s="107"/>
      <c r="O166" s="107"/>
      <c r="P166" s="107"/>
      <c r="Q166" s="154"/>
      <c r="R166" s="155"/>
      <c r="U166" s="6"/>
      <c r="W166" s="5"/>
    </row>
    <row r="167" spans="1:24" x14ac:dyDescent="0.2">
      <c r="A167" s="5"/>
      <c r="B167" s="66" t="s">
        <v>165</v>
      </c>
      <c r="J167" s="107"/>
      <c r="K167" s="104"/>
      <c r="L167" s="104"/>
      <c r="M167" s="117"/>
      <c r="N167" s="107"/>
      <c r="O167" s="107"/>
      <c r="P167" s="107"/>
      <c r="Q167" s="154"/>
      <c r="R167" s="155"/>
      <c r="U167" s="6"/>
      <c r="W167" s="5"/>
    </row>
    <row r="168" spans="1:24" x14ac:dyDescent="0.2">
      <c r="A168" s="5"/>
      <c r="B168" s="118" t="s">
        <v>141</v>
      </c>
      <c r="J168" s="107"/>
      <c r="K168" s="104"/>
      <c r="L168" s="104"/>
      <c r="M168" s="117"/>
      <c r="N168" s="107"/>
      <c r="O168" s="107"/>
      <c r="P168" s="107"/>
      <c r="Q168" s="154"/>
      <c r="R168" s="155"/>
      <c r="U168" s="6"/>
      <c r="W168" s="5"/>
    </row>
    <row r="169" spans="1:24" x14ac:dyDescent="0.2">
      <c r="A169" s="5"/>
      <c r="B169" s="5"/>
      <c r="Q169" s="5"/>
      <c r="T169" s="6"/>
      <c r="W169" s="5"/>
    </row>
    <row r="170" spans="1:24" ht="12.75" x14ac:dyDescent="0.2">
      <c r="A170" s="5"/>
      <c r="B170" s="82" t="s">
        <v>166</v>
      </c>
    </row>
    <row r="171" spans="1:24" x14ac:dyDescent="0.2">
      <c r="A171" s="5"/>
      <c r="B171" s="66"/>
    </row>
    <row r="172" spans="1:24" x14ac:dyDescent="0.2">
      <c r="A172" s="5"/>
      <c r="B172" s="66" t="s">
        <v>167</v>
      </c>
    </row>
    <row r="173" spans="1:24" x14ac:dyDescent="0.2">
      <c r="A173" s="66"/>
      <c r="B173" s="118" t="s">
        <v>141</v>
      </c>
    </row>
    <row r="174" spans="1:24" s="66" customFormat="1" x14ac:dyDescent="0.2">
      <c r="A174" s="5"/>
      <c r="H174" s="156"/>
      <c r="I174" s="156"/>
      <c r="J174" s="157"/>
      <c r="K174" s="155"/>
      <c r="L174" s="155"/>
      <c r="Q174" s="67"/>
      <c r="W174" s="67"/>
    </row>
    <row r="175" spans="1:24" s="66" customFormat="1" x14ac:dyDescent="0.2">
      <c r="B175" s="66" t="s">
        <v>168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5"/>
      <c r="W175" s="67"/>
    </row>
    <row r="176" spans="1:24" s="66" customFormat="1" x14ac:dyDescent="0.2">
      <c r="B176" s="118" t="s">
        <v>141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W176" s="67"/>
    </row>
    <row r="177" spans="1:26" s="66" customFormat="1" x14ac:dyDescent="0.2">
      <c r="B177" s="104"/>
      <c r="C177" s="104"/>
      <c r="D177" s="104"/>
      <c r="E177" s="104"/>
      <c r="F177" s="104"/>
      <c r="G177" s="105"/>
      <c r="H177" s="117"/>
      <c r="I177" s="107"/>
      <c r="J177" s="107"/>
      <c r="K177" s="104"/>
      <c r="L177" s="104"/>
      <c r="M177" s="104"/>
      <c r="N177" s="117"/>
      <c r="O177" s="107"/>
      <c r="P177" s="107"/>
      <c r="Q177" s="154"/>
      <c r="R177" s="155"/>
      <c r="W177" s="67"/>
    </row>
    <row r="178" spans="1:26" x14ac:dyDescent="0.2">
      <c r="A178" s="66"/>
      <c r="B178" s="66" t="s">
        <v>169</v>
      </c>
    </row>
    <row r="179" spans="1:26" x14ac:dyDescent="0.2">
      <c r="A179" s="66"/>
      <c r="B179" s="118" t="s">
        <v>141</v>
      </c>
    </row>
    <row r="180" spans="1:26" s="66" customFormat="1" x14ac:dyDescent="0.2">
      <c r="A180" s="104"/>
      <c r="B180" s="104"/>
      <c r="C180" s="104"/>
      <c r="D180" s="104"/>
      <c r="E180" s="104"/>
      <c r="F180" s="104"/>
      <c r="G180" s="105"/>
      <c r="H180" s="117"/>
      <c r="I180" s="107"/>
      <c r="J180" s="107"/>
      <c r="K180" s="104"/>
      <c r="L180" s="104"/>
      <c r="M180" s="104"/>
      <c r="N180" s="117"/>
      <c r="O180" s="117"/>
      <c r="P180" s="107"/>
      <c r="Q180" s="117"/>
      <c r="R180" s="107"/>
      <c r="S180" s="107"/>
      <c r="T180" s="107"/>
      <c r="W180" s="67"/>
    </row>
    <row r="181" spans="1:26" s="66" customFormat="1" x14ac:dyDescent="0.2">
      <c r="A181" s="104"/>
      <c r="B181" s="66" t="s">
        <v>170</v>
      </c>
      <c r="C181" s="5"/>
      <c r="D181" s="5"/>
      <c r="E181" s="5"/>
      <c r="F181" s="5"/>
      <c r="G181" s="5"/>
      <c r="H181" s="5"/>
      <c r="I181" s="5"/>
      <c r="J181" s="107"/>
      <c r="K181" s="104"/>
      <c r="L181" s="104"/>
      <c r="M181" s="104"/>
      <c r="N181" s="117"/>
      <c r="O181" s="117"/>
      <c r="P181" s="107"/>
      <c r="Q181" s="117"/>
      <c r="R181" s="107"/>
      <c r="S181" s="107"/>
      <c r="T181" s="107"/>
      <c r="W181" s="67"/>
    </row>
    <row r="182" spans="1:26" s="66" customFormat="1" x14ac:dyDescent="0.2">
      <c r="A182" s="104"/>
      <c r="B182" s="118" t="s">
        <v>141</v>
      </c>
      <c r="C182" s="5"/>
      <c r="D182" s="5"/>
      <c r="E182" s="5"/>
      <c r="F182" s="5"/>
      <c r="G182" s="5"/>
      <c r="H182" s="5"/>
      <c r="I182" s="5"/>
      <c r="J182" s="107"/>
      <c r="K182" s="104"/>
      <c r="L182" s="104"/>
      <c r="M182" s="104"/>
      <c r="N182" s="117"/>
      <c r="O182" s="117"/>
      <c r="P182" s="107"/>
      <c r="Q182" s="117"/>
      <c r="R182" s="107"/>
      <c r="S182" s="107"/>
      <c r="T182" s="107"/>
      <c r="W182" s="67"/>
    </row>
    <row r="183" spans="1:26" s="66" customFormat="1" x14ac:dyDescent="0.2">
      <c r="A183" s="104"/>
      <c r="B183" s="104"/>
      <c r="C183" s="104"/>
      <c r="D183" s="104"/>
      <c r="E183" s="104"/>
      <c r="F183" s="104"/>
      <c r="G183" s="117"/>
      <c r="H183" s="107"/>
      <c r="I183" s="107"/>
      <c r="J183" s="107"/>
      <c r="K183" s="104"/>
      <c r="L183" s="104"/>
      <c r="M183" s="104"/>
      <c r="N183" s="117"/>
      <c r="O183" s="117"/>
      <c r="P183" s="107"/>
      <c r="Q183" s="117"/>
      <c r="R183" s="107"/>
      <c r="S183" s="107"/>
      <c r="T183" s="107"/>
      <c r="W183" s="67"/>
    </row>
    <row r="184" spans="1:26" s="66" customFormat="1" x14ac:dyDescent="0.2">
      <c r="A184" s="104"/>
      <c r="B184" s="66" t="s">
        <v>171</v>
      </c>
      <c r="C184" s="5"/>
      <c r="D184" s="5"/>
      <c r="E184" s="5"/>
      <c r="F184" s="5"/>
      <c r="G184" s="5"/>
      <c r="H184" s="5"/>
      <c r="I184" s="5"/>
      <c r="J184" s="107"/>
      <c r="K184" s="104"/>
      <c r="L184" s="104"/>
      <c r="M184" s="104"/>
      <c r="N184" s="117"/>
      <c r="O184" s="117"/>
      <c r="P184" s="107"/>
      <c r="Q184" s="117"/>
      <c r="R184" s="107"/>
      <c r="S184" s="107"/>
      <c r="T184" s="107"/>
      <c r="W184" s="67"/>
    </row>
    <row r="185" spans="1:26" s="66" customFormat="1" x14ac:dyDescent="0.2">
      <c r="A185" s="104"/>
      <c r="B185" s="118" t="s">
        <v>141</v>
      </c>
      <c r="C185" s="5"/>
      <c r="D185" s="5"/>
      <c r="E185" s="5"/>
      <c r="F185" s="5"/>
      <c r="G185" s="5"/>
      <c r="H185" s="5"/>
      <c r="I185" s="5"/>
      <c r="J185" s="107"/>
      <c r="K185" s="104"/>
      <c r="L185" s="104"/>
      <c r="M185" s="104"/>
      <c r="N185" s="117"/>
      <c r="O185" s="117"/>
      <c r="P185" s="107"/>
      <c r="Q185" s="117"/>
      <c r="R185" s="107"/>
      <c r="S185" s="107"/>
      <c r="T185" s="107"/>
      <c r="W185" s="67"/>
    </row>
    <row r="186" spans="1:26" s="66" customFormat="1" x14ac:dyDescent="0.2">
      <c r="A186" s="104"/>
      <c r="B186" s="104"/>
      <c r="C186" s="104"/>
      <c r="D186" s="104"/>
      <c r="E186" s="104"/>
      <c r="F186" s="104"/>
      <c r="G186" s="117"/>
      <c r="H186" s="107"/>
      <c r="I186" s="107"/>
      <c r="J186" s="107"/>
      <c r="K186" s="104"/>
      <c r="L186" s="104"/>
      <c r="M186" s="104"/>
      <c r="N186" s="117"/>
      <c r="O186" s="117"/>
      <c r="P186" s="107"/>
      <c r="Q186" s="117"/>
      <c r="R186" s="107"/>
      <c r="S186" s="107"/>
      <c r="T186" s="107"/>
      <c r="W186" s="67"/>
    </row>
    <row r="187" spans="1:26" ht="12.75" x14ac:dyDescent="0.2">
      <c r="A187" s="5"/>
      <c r="B187" s="82" t="s">
        <v>172</v>
      </c>
    </row>
    <row r="188" spans="1:26" x14ac:dyDescent="0.2">
      <c r="A188" s="5"/>
      <c r="B188" s="5"/>
    </row>
    <row r="189" spans="1:26" x14ac:dyDescent="0.2">
      <c r="A189" s="66"/>
      <c r="B189" s="66" t="s">
        <v>173</v>
      </c>
    </row>
    <row r="190" spans="1:26" x14ac:dyDescent="0.2">
      <c r="A190" s="66"/>
      <c r="B190" s="118" t="s">
        <v>141</v>
      </c>
    </row>
    <row r="191" spans="1:26" x14ac:dyDescent="0.2">
      <c r="A191" s="66"/>
      <c r="B191" s="66"/>
      <c r="C191" s="66"/>
      <c r="D191" s="66"/>
      <c r="E191" s="66"/>
      <c r="F191" s="66"/>
      <c r="G191" s="66"/>
      <c r="K191" s="158"/>
      <c r="L191" s="158"/>
      <c r="M191" s="158"/>
      <c r="N191" s="157"/>
      <c r="O191" s="155"/>
      <c r="P191" s="155"/>
      <c r="Q191" s="66"/>
      <c r="T191" s="6"/>
      <c r="W191" s="5"/>
      <c r="Z191" s="6"/>
    </row>
    <row r="192" spans="1:26" x14ac:dyDescent="0.2">
      <c r="A192" s="66"/>
      <c r="B192" s="66" t="s">
        <v>174</v>
      </c>
      <c r="S192" s="66"/>
      <c r="T192" s="66"/>
      <c r="U192" s="66"/>
      <c r="V192" s="66"/>
      <c r="W192" s="5"/>
      <c r="Z192" s="6"/>
    </row>
    <row r="193" spans="1:26" x14ac:dyDescent="0.2">
      <c r="A193" s="66"/>
      <c r="B193" s="118" t="s">
        <v>141</v>
      </c>
      <c r="Q193" s="5"/>
      <c r="S193" s="66"/>
      <c r="T193" s="66"/>
      <c r="U193" s="66"/>
      <c r="V193" s="66"/>
      <c r="W193" s="5"/>
      <c r="Z193" s="6"/>
    </row>
    <row r="194" spans="1:26" x14ac:dyDescent="0.2">
      <c r="A194" s="66"/>
      <c r="B194" s="66"/>
      <c r="C194" s="66"/>
      <c r="D194" s="66"/>
      <c r="E194" s="66"/>
      <c r="F194" s="66"/>
      <c r="G194" s="66"/>
      <c r="K194" s="158"/>
      <c r="L194" s="158"/>
      <c r="M194" s="158"/>
      <c r="N194" s="157"/>
      <c r="O194" s="155"/>
      <c r="P194" s="155"/>
      <c r="Q194" s="66"/>
      <c r="T194" s="6"/>
      <c r="W194" s="5"/>
      <c r="Z194" s="6"/>
    </row>
    <row r="195" spans="1:26" x14ac:dyDescent="0.2">
      <c r="A195" s="66"/>
      <c r="B195" s="66" t="s">
        <v>175</v>
      </c>
      <c r="K195" s="158"/>
      <c r="L195" s="158"/>
      <c r="M195" s="158"/>
      <c r="N195" s="157"/>
      <c r="O195" s="155"/>
      <c r="P195" s="155"/>
      <c r="Q195" s="66"/>
      <c r="T195" s="6"/>
      <c r="W195" s="5"/>
      <c r="Z195" s="6"/>
    </row>
    <row r="196" spans="1:26" x14ac:dyDescent="0.2">
      <c r="A196" s="66"/>
      <c r="B196" s="118" t="s">
        <v>141</v>
      </c>
      <c r="K196" s="158"/>
      <c r="L196" s="158"/>
      <c r="M196" s="158"/>
      <c r="N196" s="157"/>
      <c r="O196" s="155"/>
      <c r="P196" s="155"/>
      <c r="Q196" s="66"/>
      <c r="T196" s="6"/>
      <c r="W196" s="5"/>
      <c r="Z196" s="6"/>
    </row>
    <row r="197" spans="1:26" x14ac:dyDescent="0.2">
      <c r="A197" s="66"/>
      <c r="B197" s="66"/>
      <c r="C197" s="66"/>
      <c r="D197" s="66"/>
      <c r="E197" s="66"/>
      <c r="F197" s="66"/>
      <c r="G197" s="66"/>
      <c r="I197" s="158"/>
      <c r="J197" s="158"/>
      <c r="K197" s="157"/>
      <c r="L197" s="155"/>
      <c r="M197" s="155"/>
      <c r="N197" s="66"/>
    </row>
    <row r="198" spans="1:26" x14ac:dyDescent="0.2">
      <c r="A198" s="66"/>
      <c r="B198" s="66" t="s">
        <v>176</v>
      </c>
      <c r="J198" s="107"/>
      <c r="K198" s="157"/>
      <c r="L198" s="155"/>
      <c r="M198" s="155"/>
      <c r="N198" s="66"/>
    </row>
    <row r="199" spans="1:26" x14ac:dyDescent="0.2">
      <c r="A199" s="66"/>
      <c r="B199" s="118" t="s">
        <v>141</v>
      </c>
      <c r="J199" s="107"/>
      <c r="K199" s="157"/>
      <c r="L199" s="155"/>
      <c r="M199" s="155"/>
      <c r="N199" s="66"/>
    </row>
    <row r="200" spans="1:26" x14ac:dyDescent="0.2">
      <c r="A200" s="66"/>
      <c r="B200" s="104"/>
      <c r="C200" s="104"/>
      <c r="D200" s="104"/>
      <c r="E200" s="104"/>
      <c r="F200" s="104"/>
      <c r="G200" s="117"/>
      <c r="H200" s="107"/>
      <c r="I200" s="107"/>
      <c r="J200" s="107"/>
      <c r="K200" s="157"/>
      <c r="L200" s="155"/>
      <c r="M200" s="155"/>
      <c r="N200" s="66"/>
    </row>
    <row r="201" spans="1:26" ht="12.75" x14ac:dyDescent="0.2">
      <c r="A201" s="5"/>
      <c r="B201" s="82" t="s">
        <v>177</v>
      </c>
    </row>
    <row r="202" spans="1:26" x14ac:dyDescent="0.2">
      <c r="A202" s="66"/>
      <c r="B202" s="118" t="s">
        <v>141</v>
      </c>
    </row>
    <row r="203" spans="1:26" x14ac:dyDescent="0.2">
      <c r="A203" s="66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</row>
    <row r="204" spans="1:26" x14ac:dyDescent="0.2">
      <c r="A204" s="66"/>
      <c r="B204" s="66" t="s">
        <v>178</v>
      </c>
      <c r="C204" s="159"/>
      <c r="D204" s="159"/>
      <c r="E204" s="159"/>
      <c r="F204" s="159"/>
      <c r="G204" s="159"/>
      <c r="H204" s="159"/>
      <c r="J204" s="6"/>
      <c r="P204" s="6"/>
      <c r="Q204" s="5"/>
      <c r="W204" s="5"/>
    </row>
    <row r="205" spans="1:26" x14ac:dyDescent="0.2">
      <c r="A205" s="66"/>
      <c r="B205" s="118" t="s">
        <v>141</v>
      </c>
      <c r="C205" s="159"/>
      <c r="D205" s="159"/>
      <c r="E205" s="159"/>
      <c r="F205" s="159"/>
      <c r="G205" s="159"/>
      <c r="H205" s="159"/>
      <c r="J205" s="6"/>
      <c r="P205" s="6"/>
      <c r="Q205" s="5"/>
      <c r="W205" s="5"/>
    </row>
    <row r="206" spans="1:26" x14ac:dyDescent="0.2">
      <c r="A206" s="66"/>
      <c r="B206" s="5"/>
    </row>
    <row r="207" spans="1:26" ht="12.75" x14ac:dyDescent="0.2">
      <c r="A207" s="5"/>
      <c r="B207" s="82" t="s">
        <v>179</v>
      </c>
    </row>
    <row r="208" spans="1:26" x14ac:dyDescent="0.2">
      <c r="A208" s="66"/>
      <c r="B208" s="118" t="s">
        <v>141</v>
      </c>
    </row>
    <row r="209" spans="1:15" x14ac:dyDescent="0.2">
      <c r="A209" s="66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</row>
    <row r="210" spans="1:15" x14ac:dyDescent="0.2">
      <c r="A210" s="66"/>
      <c r="B210" s="66" t="s">
        <v>180</v>
      </c>
      <c r="C210" s="159"/>
      <c r="D210" s="159"/>
      <c r="E210" s="159"/>
      <c r="F210" s="159"/>
      <c r="G210" s="159"/>
      <c r="H210" s="159"/>
      <c r="J210" s="6"/>
    </row>
    <row r="211" spans="1:15" x14ac:dyDescent="0.2">
      <c r="A211" s="66"/>
      <c r="B211" s="118" t="s">
        <v>141</v>
      </c>
      <c r="C211" s="159"/>
      <c r="D211" s="159"/>
      <c r="E211" s="159"/>
      <c r="F211" s="159"/>
      <c r="G211" s="159"/>
      <c r="H211" s="159"/>
      <c r="J211" s="6"/>
    </row>
    <row r="212" spans="1:15" x14ac:dyDescent="0.2">
      <c r="A212" s="66"/>
      <c r="B212" s="5"/>
    </row>
    <row r="213" spans="1:15" ht="12.75" x14ac:dyDescent="0.2">
      <c r="A213" s="5"/>
      <c r="B213" s="82" t="s">
        <v>181</v>
      </c>
    </row>
    <row r="214" spans="1:15" x14ac:dyDescent="0.2">
      <c r="A214" s="66"/>
      <c r="B214" s="118" t="s">
        <v>141</v>
      </c>
    </row>
    <row r="215" spans="1:15" x14ac:dyDescent="0.2">
      <c r="A215" s="66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</row>
    <row r="216" spans="1:15" x14ac:dyDescent="0.2">
      <c r="A216" s="66"/>
      <c r="B216" s="66" t="s">
        <v>182</v>
      </c>
      <c r="C216" s="159"/>
      <c r="D216" s="159"/>
      <c r="E216" s="159"/>
      <c r="F216" s="159"/>
      <c r="G216" s="159"/>
      <c r="H216" s="159"/>
      <c r="J216" s="6"/>
    </row>
    <row r="217" spans="1:15" x14ac:dyDescent="0.2">
      <c r="A217" s="66"/>
      <c r="B217" s="118" t="s">
        <v>141</v>
      </c>
      <c r="C217" s="159"/>
      <c r="D217" s="159"/>
      <c r="E217" s="159"/>
      <c r="F217" s="159"/>
      <c r="G217" s="159"/>
      <c r="H217" s="159"/>
      <c r="J217" s="6"/>
    </row>
    <row r="219" spans="1:15" ht="12.75" x14ac:dyDescent="0.2">
      <c r="A219" s="5"/>
      <c r="B219" s="82" t="s">
        <v>183</v>
      </c>
    </row>
    <row r="221" spans="1:15" x14ac:dyDescent="0.2">
      <c r="B221" s="66" t="s">
        <v>184</v>
      </c>
    </row>
    <row r="222" spans="1:15" x14ac:dyDescent="0.2">
      <c r="B222" s="118" t="s">
        <v>141</v>
      </c>
    </row>
    <row r="223" spans="1:15" x14ac:dyDescent="0.2">
      <c r="B223" s="160"/>
    </row>
    <row r="224" spans="1:15" x14ac:dyDescent="0.2">
      <c r="B224" s="66" t="s">
        <v>185</v>
      </c>
    </row>
    <row r="225" spans="1:23" x14ac:dyDescent="0.2">
      <c r="B225" s="118" t="s">
        <v>141</v>
      </c>
    </row>
    <row r="226" spans="1:23" x14ac:dyDescent="0.2">
      <c r="B226" s="161"/>
    </row>
    <row r="227" spans="1:23" x14ac:dyDescent="0.2">
      <c r="B227" s="66" t="s">
        <v>186</v>
      </c>
    </row>
    <row r="228" spans="1:23" x14ac:dyDescent="0.2">
      <c r="B228" s="118" t="s">
        <v>141</v>
      </c>
    </row>
    <row r="230" spans="1:23" ht="12.75" x14ac:dyDescent="0.2">
      <c r="A230" s="5"/>
      <c r="B230" s="82" t="s">
        <v>187</v>
      </c>
    </row>
    <row r="231" spans="1:23" x14ac:dyDescent="0.2">
      <c r="A231" s="66"/>
      <c r="B231" s="5"/>
    </row>
    <row r="232" spans="1:23" x14ac:dyDescent="0.2">
      <c r="A232" s="66"/>
      <c r="B232" s="66" t="s">
        <v>188</v>
      </c>
    </row>
    <row r="233" spans="1:23" x14ac:dyDescent="0.2">
      <c r="A233" s="66"/>
      <c r="B233" s="66"/>
    </row>
    <row r="234" spans="1:23" x14ac:dyDescent="0.2">
      <c r="A234" s="66"/>
      <c r="B234" s="66" t="s">
        <v>189</v>
      </c>
    </row>
    <row r="235" spans="1:23" x14ac:dyDescent="0.2">
      <c r="A235" s="5"/>
      <c r="B235" s="5"/>
    </row>
    <row r="236" spans="1:23" ht="33.75" x14ac:dyDescent="0.2">
      <c r="A236" s="162"/>
      <c r="B236" s="85" t="s">
        <v>113</v>
      </c>
      <c r="C236" s="85" t="s">
        <v>190</v>
      </c>
      <c r="D236" s="85" t="s">
        <v>117</v>
      </c>
      <c r="E236" s="85" t="s">
        <v>118</v>
      </c>
      <c r="F236" s="85" t="s">
        <v>119</v>
      </c>
      <c r="G236" s="85" t="s">
        <v>120</v>
      </c>
      <c r="H236" s="85" t="s">
        <v>121</v>
      </c>
      <c r="I236" s="85" t="s">
        <v>122</v>
      </c>
      <c r="J236" s="85" t="s">
        <v>191</v>
      </c>
      <c r="K236" s="85" t="s">
        <v>123</v>
      </c>
      <c r="P236" s="6"/>
      <c r="Q236" s="5"/>
      <c r="V236" s="6"/>
      <c r="W236" s="5"/>
    </row>
    <row r="237" spans="1:23" ht="45" x14ac:dyDescent="0.2">
      <c r="A237" s="10"/>
      <c r="B237" s="163" t="s">
        <v>192</v>
      </c>
      <c r="C237" s="164">
        <v>23159</v>
      </c>
      <c r="D237" s="164">
        <v>10</v>
      </c>
      <c r="E237" s="38">
        <v>91.009900000000002</v>
      </c>
      <c r="F237" s="165">
        <v>2107698.27</v>
      </c>
      <c r="G237" s="166">
        <v>0.2</v>
      </c>
      <c r="H237" s="31">
        <v>1.6000000000000001E-4</v>
      </c>
      <c r="I237" s="31">
        <v>1.6200000000000001E-4</v>
      </c>
      <c r="J237" s="38" t="s">
        <v>193</v>
      </c>
      <c r="K237" s="167" t="s">
        <v>136</v>
      </c>
      <c r="P237" s="6"/>
      <c r="Q237" s="5"/>
      <c r="V237" s="6"/>
      <c r="W237" s="5"/>
    </row>
    <row r="238" spans="1:23" ht="45" x14ac:dyDescent="0.2">
      <c r="A238" s="10"/>
      <c r="B238" s="163" t="s">
        <v>194</v>
      </c>
      <c r="C238" s="164">
        <v>32016</v>
      </c>
      <c r="D238" s="164">
        <v>10</v>
      </c>
      <c r="E238" s="38">
        <v>171.78909999999999</v>
      </c>
      <c r="F238" s="165">
        <v>5499999.8300000001</v>
      </c>
      <c r="G238" s="166">
        <v>0.2</v>
      </c>
      <c r="H238" s="31">
        <v>4.1800000000000002E-4</v>
      </c>
      <c r="I238" s="31">
        <v>4.2299999999999998E-4</v>
      </c>
      <c r="J238" s="38" t="s">
        <v>193</v>
      </c>
      <c r="K238" s="167" t="s">
        <v>136</v>
      </c>
      <c r="P238" s="6"/>
      <c r="Q238" s="5"/>
      <c r="V238" s="6"/>
      <c r="W238" s="5"/>
    </row>
    <row r="239" spans="1:23" ht="56.25" x14ac:dyDescent="0.2">
      <c r="A239" s="10"/>
      <c r="B239" s="163" t="s">
        <v>195</v>
      </c>
      <c r="C239" s="164">
        <v>203160</v>
      </c>
      <c r="D239" s="164">
        <v>10</v>
      </c>
      <c r="E239" s="38">
        <v>66.665000000000006</v>
      </c>
      <c r="F239" s="165">
        <v>13543661.4</v>
      </c>
      <c r="G239" s="166">
        <v>0.2</v>
      </c>
      <c r="H239" s="31">
        <v>1.0300000000000001E-3</v>
      </c>
      <c r="I239" s="31">
        <v>1.041E-3</v>
      </c>
      <c r="J239" s="38" t="s">
        <v>193</v>
      </c>
      <c r="K239" s="167" t="s">
        <v>196</v>
      </c>
      <c r="P239" s="6"/>
      <c r="Q239" s="5"/>
      <c r="V239" s="6"/>
      <c r="W239" s="5"/>
    </row>
    <row r="240" spans="1:23" ht="56.25" x14ac:dyDescent="0.2">
      <c r="A240" s="10"/>
      <c r="B240" s="163" t="s">
        <v>197</v>
      </c>
      <c r="C240" s="164">
        <v>27554</v>
      </c>
      <c r="D240" s="164">
        <v>10</v>
      </c>
      <c r="E240" s="38">
        <v>118.2238</v>
      </c>
      <c r="F240" s="165">
        <v>3257538.59</v>
      </c>
      <c r="G240" s="166">
        <v>0.2</v>
      </c>
      <c r="H240" s="31">
        <v>2.4800000000000001E-4</v>
      </c>
      <c r="I240" s="31">
        <v>2.5000000000000001E-4</v>
      </c>
      <c r="J240" s="38" t="s">
        <v>193</v>
      </c>
      <c r="K240" s="167" t="s">
        <v>196</v>
      </c>
      <c r="P240" s="6"/>
      <c r="Q240" s="5"/>
      <c r="V240" s="6"/>
      <c r="W240" s="5"/>
    </row>
    <row r="241" spans="1:23" ht="56.25" x14ac:dyDescent="0.2">
      <c r="A241" s="10"/>
      <c r="B241" s="163" t="s">
        <v>198</v>
      </c>
      <c r="C241" s="164">
        <v>21237</v>
      </c>
      <c r="D241" s="164">
        <v>10</v>
      </c>
      <c r="E241" s="38">
        <v>180.6618</v>
      </c>
      <c r="F241" s="165">
        <v>3836714.65</v>
      </c>
      <c r="G241" s="166">
        <v>0.2</v>
      </c>
      <c r="H241" s="31">
        <v>2.92E-4</v>
      </c>
      <c r="I241" s="31">
        <v>2.9500000000000001E-4</v>
      </c>
      <c r="J241" s="38" t="s">
        <v>193</v>
      </c>
      <c r="K241" s="167" t="s">
        <v>196</v>
      </c>
      <c r="P241" s="6"/>
      <c r="Q241" s="5"/>
      <c r="V241" s="6"/>
      <c r="W241" s="5"/>
    </row>
    <row r="242" spans="1:23" ht="45" x14ac:dyDescent="0.2">
      <c r="A242" s="10"/>
      <c r="B242" s="163" t="s">
        <v>199</v>
      </c>
      <c r="C242" s="164">
        <v>6466226</v>
      </c>
      <c r="D242" s="164">
        <v>10</v>
      </c>
      <c r="E242" s="38">
        <v>48.436199999999999</v>
      </c>
      <c r="F242" s="165">
        <v>313199415.77999997</v>
      </c>
      <c r="G242" s="166">
        <v>0.19989999999999999</v>
      </c>
      <c r="H242" s="31">
        <v>2.3821999999999999E-2</v>
      </c>
      <c r="I242" s="31">
        <v>2.4077000000000001E-2</v>
      </c>
      <c r="J242" s="38" t="s">
        <v>193</v>
      </c>
      <c r="K242" s="167" t="s">
        <v>200</v>
      </c>
      <c r="P242" s="6"/>
      <c r="Q242" s="5"/>
      <c r="V242" s="6"/>
      <c r="W242" s="5"/>
    </row>
    <row r="243" spans="1:23" ht="45" x14ac:dyDescent="0.2">
      <c r="A243" s="10"/>
      <c r="B243" s="163" t="s">
        <v>201</v>
      </c>
      <c r="C243" s="164">
        <v>2875443</v>
      </c>
      <c r="D243" s="164">
        <v>10</v>
      </c>
      <c r="E243" s="38">
        <v>287.99040000000002</v>
      </c>
      <c r="F243" s="165">
        <v>828099979.75</v>
      </c>
      <c r="G243" s="166">
        <v>0.2</v>
      </c>
      <c r="H243" s="31">
        <v>6.2984999999999999E-2</v>
      </c>
      <c r="I243" s="31">
        <v>6.3660999999999995E-2</v>
      </c>
      <c r="J243" s="38" t="s">
        <v>193</v>
      </c>
      <c r="K243" s="167" t="s">
        <v>200</v>
      </c>
      <c r="P243" s="6"/>
      <c r="Q243" s="5"/>
      <c r="V243" s="6"/>
      <c r="W243" s="5"/>
    </row>
    <row r="244" spans="1:23" ht="45" x14ac:dyDescent="0.2">
      <c r="A244" s="10"/>
      <c r="B244" s="163" t="s">
        <v>202</v>
      </c>
      <c r="C244" s="164">
        <v>5314279</v>
      </c>
      <c r="D244" s="164">
        <v>10</v>
      </c>
      <c r="E244" s="38">
        <v>0</v>
      </c>
      <c r="F244" s="165">
        <v>0</v>
      </c>
      <c r="G244" s="166">
        <v>0.2155</v>
      </c>
      <c r="H244" s="31">
        <v>0</v>
      </c>
      <c r="I244" s="31">
        <v>0</v>
      </c>
      <c r="J244" s="38" t="s">
        <v>193</v>
      </c>
      <c r="K244" s="167" t="s">
        <v>203</v>
      </c>
      <c r="P244" s="6"/>
      <c r="Q244" s="5"/>
      <c r="V244" s="6"/>
      <c r="W244" s="5"/>
    </row>
    <row r="245" spans="1:23" ht="45" x14ac:dyDescent="0.2">
      <c r="A245" s="10"/>
      <c r="B245" s="163" t="s">
        <v>204</v>
      </c>
      <c r="C245" s="164">
        <v>9220644</v>
      </c>
      <c r="D245" s="164">
        <v>10</v>
      </c>
      <c r="E245" s="38">
        <v>23.089400000000001</v>
      </c>
      <c r="F245" s="165">
        <v>212899137.56999999</v>
      </c>
      <c r="G245" s="166">
        <v>0.2412</v>
      </c>
      <c r="H245" s="31">
        <v>1.6192999999999999E-2</v>
      </c>
      <c r="I245" s="31">
        <v>1.6367E-2</v>
      </c>
      <c r="J245" s="38" t="s">
        <v>193</v>
      </c>
      <c r="K245" s="167" t="s">
        <v>205</v>
      </c>
      <c r="P245" s="6"/>
      <c r="Q245" s="5"/>
      <c r="V245" s="6"/>
      <c r="W245" s="5"/>
    </row>
    <row r="246" spans="1:23" ht="45" x14ac:dyDescent="0.2">
      <c r="A246" s="10"/>
      <c r="B246" s="163" t="s">
        <v>206</v>
      </c>
      <c r="C246" s="164">
        <v>6753127</v>
      </c>
      <c r="D246" s="164">
        <v>10</v>
      </c>
      <c r="E246" s="38">
        <v>25.232700000000001</v>
      </c>
      <c r="F246" s="165">
        <v>170399627.65000001</v>
      </c>
      <c r="G246" s="166">
        <v>0.2409</v>
      </c>
      <c r="H246" s="31">
        <v>1.2959999999999999E-2</v>
      </c>
      <c r="I246" s="31">
        <v>1.3100000000000001E-2</v>
      </c>
      <c r="J246" s="38" t="s">
        <v>193</v>
      </c>
      <c r="K246" s="167" t="s">
        <v>205</v>
      </c>
      <c r="P246" s="6"/>
      <c r="Q246" s="5"/>
      <c r="V246" s="6"/>
      <c r="W246" s="5"/>
    </row>
    <row r="247" spans="1:23" ht="45" x14ac:dyDescent="0.2">
      <c r="A247" s="10"/>
      <c r="B247" s="163" t="s">
        <v>207</v>
      </c>
      <c r="C247" s="164">
        <v>3256396</v>
      </c>
      <c r="D247" s="164">
        <v>10</v>
      </c>
      <c r="E247" s="38">
        <v>68.634699999999995</v>
      </c>
      <c r="F247" s="165">
        <v>223501762.53999999</v>
      </c>
      <c r="G247" s="166">
        <v>0.12</v>
      </c>
      <c r="H247" s="31">
        <v>1.6999E-2</v>
      </c>
      <c r="I247" s="31">
        <v>1.7181999999999999E-2</v>
      </c>
      <c r="J247" s="38" t="s">
        <v>193</v>
      </c>
      <c r="K247" s="167" t="s">
        <v>205</v>
      </c>
      <c r="P247" s="6"/>
      <c r="Q247" s="5"/>
      <c r="V247" s="6"/>
      <c r="W247" s="5"/>
    </row>
    <row r="248" spans="1:23" ht="45" x14ac:dyDescent="0.2">
      <c r="A248" s="10"/>
      <c r="B248" s="163" t="s">
        <v>208</v>
      </c>
      <c r="C248" s="164">
        <v>444054</v>
      </c>
      <c r="D248" s="164">
        <v>10</v>
      </c>
      <c r="E248" s="38">
        <v>48.641800000000003</v>
      </c>
      <c r="F248" s="165">
        <v>21599585.859999999</v>
      </c>
      <c r="G248" s="166">
        <v>0.12</v>
      </c>
      <c r="H248" s="31">
        <v>1.6429999999999999E-3</v>
      </c>
      <c r="I248" s="31">
        <v>1.66E-3</v>
      </c>
      <c r="J248" s="38" t="s">
        <v>193</v>
      </c>
      <c r="K248" s="167" t="s">
        <v>205</v>
      </c>
      <c r="P248" s="6"/>
      <c r="Q248" s="5"/>
      <c r="V248" s="6"/>
      <c r="W248" s="5"/>
    </row>
    <row r="249" spans="1:23" ht="45" x14ac:dyDescent="0.2">
      <c r="A249" s="10"/>
      <c r="B249" s="163" t="s">
        <v>209</v>
      </c>
      <c r="C249" s="164">
        <v>1680000</v>
      </c>
      <c r="D249" s="164">
        <v>10</v>
      </c>
      <c r="E249" s="38">
        <v>12.8569</v>
      </c>
      <c r="F249" s="165">
        <v>21599592</v>
      </c>
      <c r="G249" s="166">
        <v>0.12</v>
      </c>
      <c r="H249" s="31">
        <v>1.6429999999999999E-3</v>
      </c>
      <c r="I249" s="31">
        <v>1.66E-3</v>
      </c>
      <c r="J249" s="38" t="s">
        <v>193</v>
      </c>
      <c r="K249" s="167" t="s">
        <v>205</v>
      </c>
      <c r="P249" s="6"/>
      <c r="Q249" s="5"/>
      <c r="V249" s="6"/>
      <c r="W249" s="5"/>
    </row>
    <row r="250" spans="1:23" ht="56.25" x14ac:dyDescent="0.2">
      <c r="A250" s="10"/>
      <c r="B250" s="163" t="s">
        <v>210</v>
      </c>
      <c r="C250" s="164">
        <v>2390698</v>
      </c>
      <c r="D250" s="164">
        <v>10</v>
      </c>
      <c r="E250" s="38">
        <v>205.0865</v>
      </c>
      <c r="F250" s="165">
        <v>490299885.38</v>
      </c>
      <c r="G250" s="166">
        <v>0.11990000000000001</v>
      </c>
      <c r="H250" s="31">
        <v>3.7291999999999999E-2</v>
      </c>
      <c r="I250" s="31">
        <v>3.7692000000000003E-2</v>
      </c>
      <c r="J250" s="38" t="s">
        <v>193</v>
      </c>
      <c r="K250" s="167" t="s">
        <v>211</v>
      </c>
      <c r="P250" s="6"/>
      <c r="Q250" s="5"/>
      <c r="V250" s="6"/>
      <c r="W250" s="5"/>
    </row>
    <row r="251" spans="1:23" x14ac:dyDescent="0.2">
      <c r="A251" s="10"/>
      <c r="B251" s="163" t="s">
        <v>212</v>
      </c>
      <c r="C251" s="164">
        <v>1350988</v>
      </c>
      <c r="D251" s="164">
        <v>0.1</v>
      </c>
      <c r="E251" s="38">
        <v>0</v>
      </c>
      <c r="F251" s="165">
        <v>0</v>
      </c>
      <c r="G251" s="166">
        <v>9.7600000000000006E-2</v>
      </c>
      <c r="H251" s="31">
        <v>0</v>
      </c>
      <c r="I251" s="31">
        <v>0</v>
      </c>
      <c r="J251" s="38" t="s">
        <v>213</v>
      </c>
      <c r="K251" s="167" t="s">
        <v>214</v>
      </c>
      <c r="P251" s="6"/>
      <c r="Q251" s="5"/>
      <c r="V251" s="6"/>
      <c r="W251" s="5"/>
    </row>
    <row r="252" spans="1:23" ht="22.5" x14ac:dyDescent="0.2">
      <c r="A252" s="10"/>
      <c r="B252" s="163" t="s">
        <v>215</v>
      </c>
      <c r="C252" s="164">
        <v>89708177</v>
      </c>
      <c r="D252" s="164">
        <v>10</v>
      </c>
      <c r="E252" s="38">
        <v>103.46</v>
      </c>
      <c r="F252" s="165">
        <v>9281207992.4200001</v>
      </c>
      <c r="G252" s="166">
        <v>0.19939999999999999</v>
      </c>
      <c r="H252" s="31">
        <v>0.70592299999999997</v>
      </c>
      <c r="I252" s="31">
        <v>0.71350000000000002</v>
      </c>
      <c r="J252" s="38" t="s">
        <v>193</v>
      </c>
      <c r="K252" s="167" t="s">
        <v>216</v>
      </c>
      <c r="L252" s="10"/>
      <c r="P252" s="6"/>
      <c r="Q252" s="5"/>
      <c r="V252" s="6"/>
      <c r="W252" s="5"/>
    </row>
    <row r="253" spans="1:23" ht="45" x14ac:dyDescent="0.2">
      <c r="A253" s="10"/>
      <c r="B253" s="163" t="s">
        <v>217</v>
      </c>
      <c r="C253" s="164">
        <v>132784</v>
      </c>
      <c r="D253" s="164">
        <v>10</v>
      </c>
      <c r="E253" s="38">
        <v>16.565200000000001</v>
      </c>
      <c r="F253" s="165">
        <v>2199593.52</v>
      </c>
      <c r="G253" s="166">
        <v>0.4899</v>
      </c>
      <c r="H253" s="31">
        <v>1.6699999999999999E-4</v>
      </c>
      <c r="I253" s="31">
        <v>1.6899999999999999E-4</v>
      </c>
      <c r="J253" s="38" t="s">
        <v>193</v>
      </c>
      <c r="K253" s="167" t="s">
        <v>136</v>
      </c>
      <c r="P253" s="6"/>
      <c r="Q253" s="5"/>
      <c r="V253" s="6"/>
      <c r="W253" s="5"/>
    </row>
    <row r="254" spans="1:23" ht="56.25" x14ac:dyDescent="0.2">
      <c r="A254" s="10"/>
      <c r="B254" s="163" t="s">
        <v>218</v>
      </c>
      <c r="C254" s="164">
        <v>14871947</v>
      </c>
      <c r="D254" s="164">
        <v>1</v>
      </c>
      <c r="E254" s="38">
        <v>1.4591000000000001</v>
      </c>
      <c r="F254" s="165">
        <v>21699657.870000001</v>
      </c>
      <c r="G254" s="166">
        <v>6.4799999999999996E-2</v>
      </c>
      <c r="H254" s="31">
        <v>1.65E-3</v>
      </c>
      <c r="I254" s="31">
        <v>1.668E-3</v>
      </c>
      <c r="J254" s="38" t="s">
        <v>193</v>
      </c>
      <c r="K254" s="167" t="s">
        <v>219</v>
      </c>
      <c r="P254" s="6"/>
      <c r="Q254" s="5"/>
      <c r="V254" s="6"/>
      <c r="W254" s="5"/>
    </row>
    <row r="255" spans="1:23" x14ac:dyDescent="0.2">
      <c r="A255" s="10"/>
      <c r="B255" s="163" t="s">
        <v>220</v>
      </c>
      <c r="C255" s="164">
        <v>1595520</v>
      </c>
      <c r="D255" s="164">
        <v>2.5</v>
      </c>
      <c r="E255" s="38">
        <v>0</v>
      </c>
      <c r="F255" s="165">
        <v>0</v>
      </c>
      <c r="G255" s="166">
        <v>0.33260000000000001</v>
      </c>
      <c r="H255" s="31">
        <v>0</v>
      </c>
      <c r="I255" s="31">
        <v>0</v>
      </c>
      <c r="J255" s="38" t="s">
        <v>213</v>
      </c>
      <c r="K255" s="167" t="s">
        <v>214</v>
      </c>
      <c r="P255" s="6"/>
      <c r="Q255" s="5"/>
      <c r="V255" s="6"/>
      <c r="W255" s="5"/>
    </row>
    <row r="256" spans="1:23" x14ac:dyDescent="0.2">
      <c r="A256" s="10"/>
      <c r="B256" s="163" t="s">
        <v>221</v>
      </c>
      <c r="C256" s="164">
        <v>43263</v>
      </c>
      <c r="D256" s="164">
        <v>2.5</v>
      </c>
      <c r="E256" s="38">
        <v>0</v>
      </c>
      <c r="F256" s="165">
        <v>0</v>
      </c>
      <c r="G256" s="166">
        <v>0.17480000000000001</v>
      </c>
      <c r="H256" s="31">
        <v>0</v>
      </c>
      <c r="I256" s="31">
        <v>0</v>
      </c>
      <c r="J256" s="38" t="s">
        <v>213</v>
      </c>
      <c r="K256" s="167" t="s">
        <v>214</v>
      </c>
      <c r="P256" s="6"/>
      <c r="Q256" s="5"/>
      <c r="V256" s="6"/>
      <c r="W256" s="5"/>
    </row>
    <row r="257" spans="1:61" x14ac:dyDescent="0.2">
      <c r="A257" s="10"/>
      <c r="B257" s="163" t="s">
        <v>222</v>
      </c>
      <c r="C257" s="164">
        <v>132859</v>
      </c>
      <c r="D257" s="164">
        <v>2.5</v>
      </c>
      <c r="E257" s="38">
        <v>0</v>
      </c>
      <c r="F257" s="165">
        <v>0</v>
      </c>
      <c r="G257" s="166">
        <v>0.3</v>
      </c>
      <c r="H257" s="31">
        <v>0</v>
      </c>
      <c r="I257" s="31">
        <v>0</v>
      </c>
      <c r="J257" s="38" t="s">
        <v>223</v>
      </c>
      <c r="K257" s="167" t="s">
        <v>214</v>
      </c>
      <c r="P257" s="6"/>
      <c r="Q257" s="5"/>
      <c r="V257" s="6"/>
      <c r="W257" s="5"/>
    </row>
    <row r="258" spans="1:61" ht="22.5" x14ac:dyDescent="0.2">
      <c r="A258" s="10"/>
      <c r="B258" s="163" t="s">
        <v>224</v>
      </c>
      <c r="C258" s="164">
        <v>513754</v>
      </c>
      <c r="D258" s="164">
        <v>10</v>
      </c>
      <c r="E258" s="38">
        <v>0</v>
      </c>
      <c r="F258" s="165">
        <v>0</v>
      </c>
      <c r="G258" s="166">
        <v>0.2155</v>
      </c>
      <c r="H258" s="168">
        <v>0</v>
      </c>
      <c r="I258" s="31">
        <v>0</v>
      </c>
      <c r="J258" s="38" t="s">
        <v>193</v>
      </c>
      <c r="K258" s="167" t="s">
        <v>225</v>
      </c>
      <c r="P258" s="6"/>
      <c r="Q258" s="5"/>
      <c r="V258" s="6"/>
      <c r="W258" s="5"/>
    </row>
    <row r="259" spans="1:61" ht="45" x14ac:dyDescent="0.2">
      <c r="A259" s="10"/>
      <c r="B259" s="163" t="s">
        <v>226</v>
      </c>
      <c r="C259" s="164">
        <v>2011456</v>
      </c>
      <c r="D259" s="164">
        <v>10</v>
      </c>
      <c r="E259" s="38">
        <v>147.75360000000001</v>
      </c>
      <c r="F259" s="165">
        <v>297199865.24000001</v>
      </c>
      <c r="G259" s="166">
        <v>0.4899</v>
      </c>
      <c r="H259" s="31">
        <v>2.2605E-2</v>
      </c>
      <c r="I259" s="31">
        <v>2.2846999999999999E-2</v>
      </c>
      <c r="J259" s="38" t="s">
        <v>193</v>
      </c>
      <c r="K259" s="167" t="s">
        <v>200</v>
      </c>
      <c r="P259" s="6"/>
      <c r="Q259" s="5"/>
      <c r="V259" s="6"/>
      <c r="W259" s="5"/>
    </row>
    <row r="260" spans="1:61" x14ac:dyDescent="0.2">
      <c r="A260" s="10"/>
      <c r="B260" s="163" t="s">
        <v>227</v>
      </c>
      <c r="C260" s="164">
        <v>198860</v>
      </c>
      <c r="D260" s="164">
        <v>78.78</v>
      </c>
      <c r="E260" s="38">
        <v>0</v>
      </c>
      <c r="F260" s="165">
        <v>0</v>
      </c>
      <c r="G260" s="166">
        <v>0.19900000000000001</v>
      </c>
      <c r="H260" s="31">
        <v>0</v>
      </c>
      <c r="I260" s="31">
        <v>0</v>
      </c>
      <c r="J260" s="38" t="s">
        <v>228</v>
      </c>
      <c r="K260" s="167" t="s">
        <v>214</v>
      </c>
      <c r="P260" s="6"/>
      <c r="Q260" s="5"/>
      <c r="V260" s="6"/>
      <c r="W260" s="5"/>
    </row>
    <row r="261" spans="1:61" ht="45" x14ac:dyDescent="0.2">
      <c r="A261" s="10"/>
      <c r="B261" s="163" t="s">
        <v>229</v>
      </c>
      <c r="C261" s="164">
        <v>6000000</v>
      </c>
      <c r="D261" s="164">
        <v>10</v>
      </c>
      <c r="E261" s="38">
        <v>4.8071999999999999</v>
      </c>
      <c r="F261" s="165">
        <v>28843200</v>
      </c>
      <c r="G261" s="166">
        <v>1</v>
      </c>
      <c r="H261" s="31">
        <v>2.1940000000000002E-3</v>
      </c>
      <c r="I261" s="31">
        <v>2.2169999999999998E-3</v>
      </c>
      <c r="J261" s="38" t="s">
        <v>193</v>
      </c>
      <c r="K261" s="167" t="s">
        <v>136</v>
      </c>
      <c r="P261" s="6"/>
      <c r="Q261" s="5"/>
      <c r="V261" s="6"/>
      <c r="W261" s="5"/>
    </row>
    <row r="262" spans="1:61" ht="6.75" customHeight="1" x14ac:dyDescent="0.2">
      <c r="A262" s="10"/>
      <c r="B262" s="163"/>
      <c r="C262" s="38"/>
      <c r="D262" s="38"/>
      <c r="E262" s="38"/>
      <c r="F262" s="165"/>
      <c r="G262" s="166"/>
      <c r="H262" s="169"/>
      <c r="I262" s="169"/>
      <c r="J262" s="38"/>
      <c r="K262" s="97"/>
      <c r="P262" s="6"/>
      <c r="Q262" s="5"/>
      <c r="V262" s="6"/>
      <c r="W262" s="5"/>
    </row>
    <row r="263" spans="1:61" x14ac:dyDescent="0.2">
      <c r="A263" s="104"/>
      <c r="B263" s="170" t="s">
        <v>132</v>
      </c>
      <c r="C263" s="171"/>
      <c r="D263" s="171"/>
      <c r="E263" s="171"/>
      <c r="F263" s="172">
        <f>SUM(F237:F262)</f>
        <v>11940994908.320002</v>
      </c>
      <c r="G263" s="173"/>
      <c r="H263" s="173">
        <f>SUM(H237:H262)</f>
        <v>0.90822400000000003</v>
      </c>
      <c r="I263" s="173">
        <f>SUM(I237:I262)</f>
        <v>0.91797099999999998</v>
      </c>
      <c r="J263" s="173"/>
      <c r="K263" s="174"/>
      <c r="L263" s="104"/>
      <c r="M263" s="66"/>
      <c r="O263" s="66"/>
      <c r="P263" s="66"/>
      <c r="Q263" s="66"/>
      <c r="R263" s="67"/>
      <c r="S263" s="66"/>
      <c r="T263" s="66"/>
      <c r="U263" s="66"/>
      <c r="V263" s="66"/>
      <c r="W263" s="66"/>
      <c r="X263" s="67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</row>
    <row r="264" spans="1:61" s="66" customFormat="1" x14ac:dyDescent="0.2">
      <c r="A264" s="1"/>
      <c r="B264" s="10"/>
      <c r="C264" s="5"/>
      <c r="D264" s="5"/>
      <c r="E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5"/>
      <c r="S264" s="5"/>
      <c r="T264" s="5"/>
      <c r="U264" s="5"/>
      <c r="V264" s="5"/>
      <c r="W264" s="6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</row>
    <row r="265" spans="1:61" x14ac:dyDescent="0.2">
      <c r="B265" s="104" t="s">
        <v>230</v>
      </c>
      <c r="F265" s="56"/>
      <c r="G265" s="56"/>
      <c r="H265" s="20"/>
      <c r="I265" s="20"/>
    </row>
    <row r="266" spans="1:61" x14ac:dyDescent="0.2">
      <c r="B266" s="118" t="s">
        <v>141</v>
      </c>
    </row>
    <row r="268" spans="1:61" x14ac:dyDescent="0.2">
      <c r="B268" s="66" t="s">
        <v>231</v>
      </c>
      <c r="C268" s="104"/>
      <c r="D268" s="104"/>
      <c r="E268" s="104"/>
      <c r="F268" s="104"/>
      <c r="G268" s="104"/>
      <c r="H268" s="117"/>
      <c r="I268" s="117"/>
      <c r="J268" s="117"/>
      <c r="K268" s="117"/>
      <c r="L268" s="104"/>
    </row>
    <row r="269" spans="1:61" x14ac:dyDescent="0.2">
      <c r="B269" s="5"/>
      <c r="C269" s="104"/>
      <c r="D269" s="104"/>
      <c r="E269" s="104"/>
      <c r="F269" s="104"/>
      <c r="G269" s="104"/>
      <c r="H269" s="117"/>
      <c r="I269" s="117"/>
      <c r="J269" s="117"/>
      <c r="K269" s="117"/>
      <c r="L269" s="104"/>
    </row>
    <row r="270" spans="1:61" ht="33.75" x14ac:dyDescent="0.2">
      <c r="B270" s="85" t="s">
        <v>113</v>
      </c>
      <c r="C270" s="85" t="s">
        <v>190</v>
      </c>
      <c r="D270" s="85" t="s">
        <v>117</v>
      </c>
      <c r="E270" s="85" t="s">
        <v>118</v>
      </c>
      <c r="F270" s="85" t="s">
        <v>119</v>
      </c>
      <c r="G270" s="85" t="s">
        <v>120</v>
      </c>
      <c r="H270" s="85" t="s">
        <v>121</v>
      </c>
      <c r="I270" s="85" t="s">
        <v>122</v>
      </c>
      <c r="M270" s="6"/>
      <c r="Q270" s="5"/>
      <c r="S270" s="6"/>
      <c r="W270" s="5"/>
    </row>
    <row r="271" spans="1:61" x14ac:dyDescent="0.2">
      <c r="B271" s="89" t="s">
        <v>232</v>
      </c>
      <c r="C271" s="164">
        <v>17912</v>
      </c>
      <c r="D271" s="90">
        <v>1</v>
      </c>
      <c r="E271" s="39">
        <v>0</v>
      </c>
      <c r="F271" s="175">
        <v>0</v>
      </c>
      <c r="G271" s="166">
        <v>0.19900000000000001</v>
      </c>
      <c r="H271" s="31">
        <v>0</v>
      </c>
      <c r="I271" s="176">
        <v>0</v>
      </c>
      <c r="M271" s="6"/>
      <c r="Q271" s="5"/>
      <c r="S271" s="6"/>
      <c r="W271" s="5"/>
    </row>
    <row r="272" spans="1:61" x14ac:dyDescent="0.2">
      <c r="B272" s="104" t="s">
        <v>132</v>
      </c>
      <c r="C272" s="104"/>
      <c r="D272" s="104"/>
      <c r="E272" s="104"/>
      <c r="F272" s="117">
        <f>SUM(F271:F271)</f>
        <v>0</v>
      </c>
      <c r="G272" s="177"/>
      <c r="H272" s="107">
        <f>SUM(H271)</f>
        <v>0</v>
      </c>
      <c r="I272" s="107">
        <f>SUM(I271)</f>
        <v>0</v>
      </c>
      <c r="J272" s="107"/>
      <c r="K272" s="107"/>
      <c r="L272" s="104"/>
    </row>
    <row r="274" spans="1:61" x14ac:dyDescent="0.2">
      <c r="B274" s="66" t="s">
        <v>233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61" x14ac:dyDescent="0.2">
      <c r="B275" s="118" t="s">
        <v>141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7" spans="1:61" x14ac:dyDescent="0.2">
      <c r="B277" s="66" t="s">
        <v>234</v>
      </c>
    </row>
    <row r="278" spans="1:61" x14ac:dyDescent="0.2">
      <c r="B278" s="118" t="s">
        <v>141</v>
      </c>
    </row>
    <row r="280" spans="1:61" x14ac:dyDescent="0.2">
      <c r="B280" s="66" t="s">
        <v>235</v>
      </c>
    </row>
    <row r="282" spans="1:61" x14ac:dyDescent="0.2">
      <c r="B282" s="66" t="s">
        <v>236</v>
      </c>
      <c r="C282" s="178"/>
      <c r="D282" s="178"/>
      <c r="E282" s="178"/>
      <c r="F282" s="178"/>
      <c r="G282" s="178"/>
      <c r="H282" s="178"/>
      <c r="I282" s="178"/>
    </row>
    <row r="283" spans="1:61" x14ac:dyDescent="0.2">
      <c r="B283" s="118" t="s">
        <v>141</v>
      </c>
      <c r="C283" s="178"/>
      <c r="D283" s="178"/>
      <c r="E283" s="178"/>
      <c r="F283" s="178"/>
      <c r="G283" s="178"/>
      <c r="H283" s="178"/>
      <c r="I283" s="178"/>
    </row>
    <row r="284" spans="1:61" s="66" customFormat="1" x14ac:dyDescent="0.2">
      <c r="A284" s="179"/>
      <c r="B284" s="104"/>
      <c r="C284" s="5"/>
      <c r="D284" s="5"/>
      <c r="E284" s="5"/>
      <c r="F284" s="5"/>
      <c r="G284" s="5"/>
      <c r="H284" s="117"/>
      <c r="I284" s="107"/>
      <c r="P284" s="67"/>
      <c r="V284" s="67"/>
    </row>
    <row r="285" spans="1:61" s="66" customFormat="1" ht="12.75" x14ac:dyDescent="0.2">
      <c r="B285" s="82" t="s">
        <v>237</v>
      </c>
      <c r="P285" s="67"/>
      <c r="V285" s="67"/>
    </row>
    <row r="286" spans="1:61" s="66" customFormat="1" x14ac:dyDescent="0.2">
      <c r="A286" s="179"/>
      <c r="P286" s="67"/>
      <c r="V286" s="67"/>
    </row>
    <row r="287" spans="1:61" s="66" customFormat="1" x14ac:dyDescent="0.2">
      <c r="A287" s="179"/>
      <c r="B287" s="66" t="s">
        <v>238</v>
      </c>
      <c r="P287" s="67"/>
      <c r="V287" s="67"/>
    </row>
    <row r="288" spans="1:61" s="66" customFormat="1" x14ac:dyDescent="0.2">
      <c r="A288" s="1"/>
      <c r="B288" s="10"/>
      <c r="C288" s="10"/>
      <c r="D288" s="10"/>
      <c r="E288" s="10"/>
      <c r="F288" s="10"/>
      <c r="G288" s="10"/>
      <c r="H288" s="10"/>
      <c r="I288" s="10"/>
      <c r="J288" s="10"/>
      <c r="K288" s="5"/>
      <c r="L288" s="10"/>
      <c r="M288" s="10"/>
      <c r="N288" s="5"/>
      <c r="O288" s="5"/>
      <c r="P288" s="5"/>
      <c r="Q288" s="6"/>
      <c r="R288" s="5"/>
      <c r="S288" s="5"/>
      <c r="T288" s="5"/>
      <c r="U288" s="5"/>
      <c r="V288" s="5"/>
      <c r="W288" s="6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</row>
    <row r="289" spans="2:13" ht="33.75" x14ac:dyDescent="0.2">
      <c r="B289" s="85" t="s">
        <v>239</v>
      </c>
      <c r="C289" s="85" t="s">
        <v>240</v>
      </c>
      <c r="D289" s="85" t="s">
        <v>121</v>
      </c>
      <c r="E289" s="85" t="s">
        <v>122</v>
      </c>
      <c r="F289" s="161"/>
      <c r="G289" s="178"/>
      <c r="H289" s="178"/>
      <c r="I289" s="10"/>
      <c r="J289" s="10"/>
      <c r="L289" s="10"/>
      <c r="M289" s="10"/>
    </row>
    <row r="290" spans="2:13" x14ac:dyDescent="0.2">
      <c r="B290" s="89" t="s">
        <v>241</v>
      </c>
      <c r="C290" s="33">
        <v>81163018.170000017</v>
      </c>
      <c r="D290" s="31">
        <v>6.1729999999999997E-3</v>
      </c>
      <c r="E290" s="176">
        <v>6.2389999999999998E-3</v>
      </c>
      <c r="G290" s="178"/>
      <c r="H290" s="178"/>
      <c r="J290" s="10"/>
      <c r="L290" s="10"/>
      <c r="M290" s="10"/>
    </row>
    <row r="291" spans="2:13" x14ac:dyDescent="0.2">
      <c r="B291" s="89" t="s">
        <v>242</v>
      </c>
      <c r="C291" s="182">
        <v>-163715.78</v>
      </c>
      <c r="D291" s="31">
        <v>-1.2E-5</v>
      </c>
      <c r="E291" s="176">
        <v>-1.2999999999999999E-5</v>
      </c>
      <c r="G291" s="180"/>
      <c r="H291" s="181"/>
      <c r="J291" s="10"/>
      <c r="L291" s="10"/>
      <c r="M291" s="10"/>
    </row>
    <row r="292" spans="2:13" x14ac:dyDescent="0.2">
      <c r="B292" s="89" t="s">
        <v>243</v>
      </c>
      <c r="C292" s="33">
        <v>49769.86</v>
      </c>
      <c r="D292" s="31">
        <v>3.9999999999999998E-6</v>
      </c>
      <c r="E292" s="176">
        <v>3.9999999999999998E-6</v>
      </c>
      <c r="F292" s="161"/>
      <c r="G292" s="161"/>
      <c r="H292" s="10"/>
      <c r="I292" s="10"/>
      <c r="J292" s="10"/>
      <c r="L292" s="10"/>
      <c r="M292" s="10"/>
    </row>
    <row r="293" spans="2:13" x14ac:dyDescent="0.2">
      <c r="B293" s="89" t="s">
        <v>244</v>
      </c>
      <c r="C293" s="33">
        <v>1540.44</v>
      </c>
      <c r="D293" s="31">
        <v>0</v>
      </c>
      <c r="E293" s="176">
        <v>0</v>
      </c>
      <c r="F293" s="161"/>
      <c r="G293" s="161"/>
      <c r="H293" s="10"/>
      <c r="I293" s="10"/>
      <c r="J293" s="10"/>
      <c r="L293" s="10"/>
      <c r="M293" s="10"/>
    </row>
    <row r="294" spans="2:13" x14ac:dyDescent="0.2">
      <c r="B294" s="89" t="s">
        <v>245</v>
      </c>
      <c r="C294" s="33">
        <v>1695.02</v>
      </c>
      <c r="D294" s="31">
        <v>0</v>
      </c>
      <c r="E294" s="176">
        <v>0</v>
      </c>
      <c r="F294" s="161"/>
      <c r="G294" s="161"/>
      <c r="H294" s="10"/>
      <c r="I294" s="10"/>
      <c r="J294" s="10"/>
      <c r="L294" s="10"/>
      <c r="M294" s="10"/>
    </row>
    <row r="295" spans="2:13" x14ac:dyDescent="0.2">
      <c r="B295" s="89" t="s">
        <v>246</v>
      </c>
      <c r="C295" s="33">
        <v>1088.46</v>
      </c>
      <c r="D295" s="31">
        <v>0</v>
      </c>
      <c r="E295" s="176">
        <v>0</v>
      </c>
      <c r="F295" s="161"/>
      <c r="G295" s="161"/>
      <c r="H295" s="10"/>
      <c r="I295" s="10"/>
      <c r="J295" s="10"/>
      <c r="L295" s="10"/>
      <c r="M295" s="10"/>
    </row>
    <row r="296" spans="2:13" x14ac:dyDescent="0.2">
      <c r="B296" s="89" t="s">
        <v>247</v>
      </c>
      <c r="C296" s="33">
        <v>622.11</v>
      </c>
      <c r="D296" s="31">
        <v>0</v>
      </c>
      <c r="E296" s="176">
        <v>0</v>
      </c>
      <c r="F296" s="161"/>
      <c r="G296" s="161"/>
      <c r="H296" s="10"/>
      <c r="I296" s="10"/>
      <c r="J296" s="10"/>
      <c r="L296" s="10"/>
      <c r="M296" s="10"/>
    </row>
    <row r="297" spans="2:13" x14ac:dyDescent="0.2">
      <c r="B297" s="89" t="s">
        <v>248</v>
      </c>
      <c r="C297" s="33">
        <v>416.16</v>
      </c>
      <c r="D297" s="31">
        <v>0</v>
      </c>
      <c r="E297" s="176">
        <v>0</v>
      </c>
      <c r="F297" s="161"/>
      <c r="G297" s="161"/>
      <c r="H297" s="10"/>
      <c r="I297" s="10"/>
      <c r="J297" s="10"/>
      <c r="L297" s="10"/>
      <c r="M297" s="10"/>
    </row>
    <row r="298" spans="2:13" x14ac:dyDescent="0.2">
      <c r="B298" s="104" t="s">
        <v>132</v>
      </c>
      <c r="C298" s="117">
        <f>SUM(C290:C297)</f>
        <v>81054434.439999998</v>
      </c>
      <c r="D298" s="107">
        <f>SUM(D290:D297)</f>
        <v>6.1649999999999995E-3</v>
      </c>
      <c r="E298" s="107">
        <f>SUM(E290:E297)</f>
        <v>6.2299999999999994E-3</v>
      </c>
      <c r="F298" s="161"/>
      <c r="G298" s="161"/>
      <c r="H298" s="10"/>
      <c r="I298" s="10"/>
      <c r="J298" s="10"/>
      <c r="L298" s="10"/>
      <c r="M298" s="10"/>
    </row>
    <row r="299" spans="2:13" x14ac:dyDescent="0.2">
      <c r="B299" s="183" t="s">
        <v>249</v>
      </c>
      <c r="C299" s="161"/>
      <c r="D299" s="161"/>
      <c r="E299" s="161"/>
      <c r="H299" s="10"/>
      <c r="I299" s="10"/>
      <c r="J299" s="10"/>
      <c r="L299" s="10"/>
      <c r="M299" s="10"/>
    </row>
    <row r="300" spans="2:13" x14ac:dyDescent="0.2">
      <c r="B300" s="183" t="s">
        <v>250</v>
      </c>
      <c r="C300" s="161"/>
      <c r="D300" s="161"/>
      <c r="E300" s="161"/>
      <c r="F300" s="161"/>
      <c r="G300" s="161"/>
      <c r="H300" s="10"/>
      <c r="I300" s="10"/>
      <c r="J300" s="10"/>
      <c r="L300" s="10"/>
      <c r="M300" s="10"/>
    </row>
    <row r="301" spans="2:13" x14ac:dyDescent="0.2">
      <c r="B301" s="183"/>
      <c r="C301" s="161"/>
      <c r="D301" s="161"/>
      <c r="E301" s="161"/>
      <c r="F301" s="161"/>
      <c r="G301" s="161"/>
      <c r="H301" s="10"/>
      <c r="I301" s="10"/>
      <c r="J301" s="10"/>
      <c r="L301" s="10"/>
      <c r="M301" s="10"/>
    </row>
    <row r="302" spans="2:13" x14ac:dyDescent="0.2">
      <c r="B302" s="66" t="s">
        <v>251</v>
      </c>
      <c r="C302" s="161"/>
      <c r="D302" s="161"/>
      <c r="E302" s="161"/>
      <c r="F302" s="161"/>
      <c r="G302" s="161"/>
      <c r="H302" s="10"/>
      <c r="I302" s="10"/>
      <c r="J302" s="10"/>
      <c r="L302" s="10"/>
      <c r="M302" s="10"/>
    </row>
    <row r="303" spans="2:13" x14ac:dyDescent="0.2">
      <c r="B303" s="161"/>
      <c r="C303" s="161"/>
      <c r="D303" s="161"/>
      <c r="E303" s="161"/>
      <c r="F303" s="161"/>
      <c r="G303" s="161"/>
      <c r="H303" s="10"/>
      <c r="I303" s="10"/>
      <c r="J303" s="10"/>
      <c r="L303" s="10"/>
      <c r="M303" s="10"/>
    </row>
    <row r="304" spans="2:13" ht="33.75" x14ac:dyDescent="0.2">
      <c r="B304" s="85" t="s">
        <v>239</v>
      </c>
      <c r="C304" s="85" t="s">
        <v>15</v>
      </c>
      <c r="D304" s="85" t="s">
        <v>240</v>
      </c>
      <c r="E304" s="85" t="s">
        <v>252</v>
      </c>
      <c r="F304" s="85" t="s">
        <v>253</v>
      </c>
      <c r="G304" s="85" t="s">
        <v>121</v>
      </c>
      <c r="H304" s="85" t="s">
        <v>122</v>
      </c>
      <c r="I304" s="10"/>
      <c r="J304" s="10"/>
      <c r="L304" s="10"/>
      <c r="M304" s="10"/>
    </row>
    <row r="305" spans="1:17" x14ac:dyDescent="0.2">
      <c r="B305" s="89" t="s">
        <v>254</v>
      </c>
      <c r="C305" s="90" t="s">
        <v>255</v>
      </c>
      <c r="D305" s="184">
        <f>ROUND(F305/E305,2)</f>
        <v>706.73</v>
      </c>
      <c r="E305" s="185">
        <v>4.9634</v>
      </c>
      <c r="F305" s="33">
        <v>3507.78</v>
      </c>
      <c r="G305" s="31">
        <v>0</v>
      </c>
      <c r="H305" s="176">
        <v>0</v>
      </c>
      <c r="I305" s="10"/>
      <c r="J305" s="10"/>
      <c r="L305" s="10"/>
      <c r="M305" s="10"/>
    </row>
    <row r="306" spans="1:17" x14ac:dyDescent="0.2">
      <c r="B306" s="89" t="s">
        <v>254</v>
      </c>
      <c r="C306" s="90" t="s">
        <v>256</v>
      </c>
      <c r="D306" s="184">
        <f>ROUND(F306/E306,2)</f>
        <v>352.1</v>
      </c>
      <c r="E306" s="185">
        <v>5.7821999999999996</v>
      </c>
      <c r="F306" s="33">
        <v>2035.91</v>
      </c>
      <c r="G306" s="31">
        <v>0</v>
      </c>
      <c r="H306" s="176">
        <v>0</v>
      </c>
      <c r="I306" s="10"/>
      <c r="J306" s="10"/>
      <c r="L306" s="10"/>
      <c r="M306" s="10"/>
    </row>
    <row r="307" spans="1:17" x14ac:dyDescent="0.2">
      <c r="B307" s="89" t="s">
        <v>254</v>
      </c>
      <c r="C307" s="90" t="s">
        <v>257</v>
      </c>
      <c r="D307" s="184">
        <f>ROUND(F307/E307,2)</f>
        <v>330.3</v>
      </c>
      <c r="E307" s="185">
        <v>4.5750000000000002</v>
      </c>
      <c r="F307" s="33">
        <v>1511.12</v>
      </c>
      <c r="G307" s="31">
        <v>0</v>
      </c>
      <c r="H307" s="176">
        <v>0</v>
      </c>
      <c r="I307" s="10"/>
      <c r="J307" s="10"/>
      <c r="L307" s="10"/>
      <c r="M307" s="10"/>
    </row>
    <row r="308" spans="1:17" x14ac:dyDescent="0.2">
      <c r="B308" s="104" t="s">
        <v>132</v>
      </c>
      <c r="C308" s="161"/>
      <c r="D308" s="161"/>
      <c r="E308" s="161"/>
      <c r="F308" s="117">
        <f>SUM(F305:F307)</f>
        <v>7054.81</v>
      </c>
      <c r="G308" s="107">
        <f>SUM(G305:G307)</f>
        <v>0</v>
      </c>
      <c r="H308" s="107">
        <f>SUM(H305:H307)</f>
        <v>0</v>
      </c>
      <c r="I308" s="10"/>
      <c r="J308" s="10"/>
      <c r="L308" s="10"/>
      <c r="M308" s="10"/>
    </row>
    <row r="309" spans="1:17" x14ac:dyDescent="0.2">
      <c r="C309" s="10"/>
      <c r="D309" s="10"/>
      <c r="E309" s="10"/>
      <c r="F309" s="10"/>
      <c r="G309" s="10"/>
      <c r="H309" s="10"/>
      <c r="I309" s="10"/>
      <c r="J309" s="10"/>
      <c r="L309" s="10"/>
      <c r="M309" s="10"/>
    </row>
    <row r="310" spans="1:17" ht="12.75" x14ac:dyDescent="0.2">
      <c r="A310" s="5"/>
      <c r="B310" s="82" t="s">
        <v>258</v>
      </c>
      <c r="C310" s="10"/>
      <c r="D310" s="10"/>
      <c r="E310" s="10"/>
      <c r="F310" s="10"/>
      <c r="G310" s="10"/>
      <c r="H310" s="10"/>
      <c r="I310" s="10"/>
      <c r="J310" s="10"/>
      <c r="L310" s="10"/>
      <c r="M310" s="10"/>
    </row>
    <row r="311" spans="1:17" ht="12.75" x14ac:dyDescent="0.2">
      <c r="A311" s="5"/>
      <c r="B311" s="186"/>
      <c r="C311" s="10"/>
      <c r="D311" s="10"/>
      <c r="E311" s="10"/>
      <c r="F311" s="10"/>
      <c r="G311" s="10"/>
      <c r="H311" s="10"/>
      <c r="I311" s="10"/>
      <c r="J311" s="10"/>
      <c r="L311" s="10"/>
      <c r="M311" s="10"/>
    </row>
    <row r="312" spans="1:17" x14ac:dyDescent="0.2">
      <c r="B312" s="66" t="s">
        <v>259</v>
      </c>
      <c r="C312" s="10"/>
      <c r="D312" s="10"/>
      <c r="E312" s="10"/>
      <c r="F312" s="10"/>
      <c r="G312" s="10"/>
      <c r="H312" s="10"/>
      <c r="I312" s="10"/>
      <c r="J312" s="10"/>
      <c r="L312" s="10"/>
      <c r="M312" s="10"/>
    </row>
    <row r="313" spans="1:17" s="49" customFormat="1" ht="33.75" x14ac:dyDescent="0.2">
      <c r="A313" s="86"/>
      <c r="B313" s="85" t="s">
        <v>239</v>
      </c>
      <c r="C313" s="85" t="s">
        <v>260</v>
      </c>
      <c r="D313" s="85" t="s">
        <v>151</v>
      </c>
      <c r="E313" s="85" t="s">
        <v>261</v>
      </c>
      <c r="F313" s="85" t="s">
        <v>262</v>
      </c>
      <c r="G313" s="85" t="s">
        <v>154</v>
      </c>
      <c r="H313" s="85" t="s">
        <v>263</v>
      </c>
      <c r="I313" s="85" t="s">
        <v>121</v>
      </c>
      <c r="J313" s="85" t="s">
        <v>122</v>
      </c>
      <c r="K313" s="85" t="s">
        <v>123</v>
      </c>
      <c r="L313" s="86"/>
      <c r="N313" s="187"/>
      <c r="O313" s="86"/>
      <c r="P313" s="188"/>
      <c r="Q313" s="86"/>
    </row>
    <row r="314" spans="1:17" s="49" customFormat="1" ht="15" customHeight="1" x14ac:dyDescent="0.2">
      <c r="A314" s="189"/>
      <c r="B314" s="134" t="s">
        <v>244</v>
      </c>
      <c r="C314" s="190">
        <v>45103</v>
      </c>
      <c r="D314" s="190">
        <v>45110</v>
      </c>
      <c r="E314" s="191">
        <v>129400000</v>
      </c>
      <c r="F314" s="191">
        <v>19589.72</v>
      </c>
      <c r="G314" s="191">
        <v>97948.61</v>
      </c>
      <c r="H314" s="191">
        <v>129497948.61</v>
      </c>
      <c r="I314" s="128">
        <v>9.8499999999999994E-3</v>
      </c>
      <c r="J314" s="192">
        <v>9.9550000000000003E-3</v>
      </c>
      <c r="K314" s="233" t="s">
        <v>264</v>
      </c>
      <c r="L314" s="151"/>
      <c r="N314" s="100"/>
      <c r="O314" s="193"/>
      <c r="P314" s="194"/>
      <c r="Q314" s="100"/>
    </row>
    <row r="315" spans="1:17" s="49" customFormat="1" ht="15" customHeight="1" x14ac:dyDescent="0.2">
      <c r="A315" s="189"/>
      <c r="B315" s="134" t="s">
        <v>243</v>
      </c>
      <c r="C315" s="190">
        <v>45103</v>
      </c>
      <c r="D315" s="190">
        <v>45110</v>
      </c>
      <c r="E315" s="191">
        <v>129400000</v>
      </c>
      <c r="F315" s="191">
        <v>19050.560000000001</v>
      </c>
      <c r="G315" s="191">
        <v>95252.78</v>
      </c>
      <c r="H315" s="191">
        <v>129495252.78</v>
      </c>
      <c r="I315" s="128">
        <v>9.8490000000000001E-3</v>
      </c>
      <c r="J315" s="192">
        <v>9.9550000000000003E-3</v>
      </c>
      <c r="K315" s="233"/>
      <c r="L315" s="151"/>
      <c r="N315" s="100"/>
      <c r="O315" s="193"/>
      <c r="P315" s="194"/>
      <c r="Q315" s="100"/>
    </row>
    <row r="316" spans="1:17" s="49" customFormat="1" ht="15" customHeight="1" x14ac:dyDescent="0.2">
      <c r="A316" s="189"/>
      <c r="B316" s="134" t="s">
        <v>247</v>
      </c>
      <c r="C316" s="190">
        <v>45103</v>
      </c>
      <c r="D316" s="190">
        <v>45110</v>
      </c>
      <c r="E316" s="191">
        <v>129400000</v>
      </c>
      <c r="F316" s="191">
        <v>18331.66</v>
      </c>
      <c r="G316" s="191">
        <v>91658.33</v>
      </c>
      <c r="H316" s="191">
        <v>129491658.33</v>
      </c>
      <c r="I316" s="128">
        <v>9.8490000000000001E-3</v>
      </c>
      <c r="J316" s="192">
        <v>9.9550000000000003E-3</v>
      </c>
      <c r="K316" s="233"/>
      <c r="L316" s="151"/>
      <c r="N316" s="100"/>
      <c r="O316" s="193"/>
      <c r="P316" s="194"/>
      <c r="Q316" s="100"/>
    </row>
    <row r="317" spans="1:17" s="49" customFormat="1" ht="15" customHeight="1" x14ac:dyDescent="0.2">
      <c r="A317" s="189"/>
      <c r="B317" s="134" t="s">
        <v>244</v>
      </c>
      <c r="C317" s="190">
        <v>45105</v>
      </c>
      <c r="D317" s="190">
        <v>45112</v>
      </c>
      <c r="E317" s="191">
        <v>129500000</v>
      </c>
      <c r="F317" s="191">
        <v>19245.14</v>
      </c>
      <c r="G317" s="191">
        <v>57735.42</v>
      </c>
      <c r="H317" s="191">
        <v>129557735.42</v>
      </c>
      <c r="I317" s="128">
        <v>9.8539999999999999E-3</v>
      </c>
      <c r="J317" s="192">
        <v>9.9600000000000001E-3</v>
      </c>
      <c r="K317" s="233"/>
      <c r="L317" s="151"/>
      <c r="N317" s="100"/>
      <c r="O317" s="193"/>
      <c r="P317" s="194"/>
      <c r="Q317" s="100"/>
    </row>
    <row r="318" spans="1:17" s="49" customFormat="1" ht="15" customHeight="1" x14ac:dyDescent="0.2">
      <c r="A318" s="189"/>
      <c r="B318" s="134" t="s">
        <v>245</v>
      </c>
      <c r="C318" s="190">
        <v>45107</v>
      </c>
      <c r="D318" s="190">
        <v>45110</v>
      </c>
      <c r="E318" s="191">
        <v>129400000</v>
      </c>
      <c r="F318" s="191">
        <v>17073.61</v>
      </c>
      <c r="G318" s="191">
        <v>17073.61</v>
      </c>
      <c r="H318" s="191">
        <v>129417073.61</v>
      </c>
      <c r="I318" s="128">
        <v>9.8429999999999993E-3</v>
      </c>
      <c r="J318" s="192">
        <v>9.9489999999999995E-3</v>
      </c>
      <c r="K318" s="233"/>
      <c r="L318" s="151"/>
      <c r="N318" s="100"/>
      <c r="O318" s="193"/>
      <c r="P318" s="194"/>
      <c r="Q318" s="100"/>
    </row>
    <row r="319" spans="1:17" s="49" customFormat="1" ht="15" customHeight="1" x14ac:dyDescent="0.2">
      <c r="A319" s="189"/>
      <c r="B319" s="134" t="s">
        <v>254</v>
      </c>
      <c r="C319" s="190">
        <v>45107</v>
      </c>
      <c r="D319" s="190">
        <v>45110</v>
      </c>
      <c r="E319" s="191">
        <v>9791604.3499999996</v>
      </c>
      <c r="F319" s="191">
        <v>1305.55</v>
      </c>
      <c r="G319" s="191">
        <v>1305.55</v>
      </c>
      <c r="H319" s="191">
        <v>9792909.9000000004</v>
      </c>
      <c r="I319" s="128">
        <v>7.45E-4</v>
      </c>
      <c r="J319" s="192">
        <v>7.5299999999999998E-4</v>
      </c>
      <c r="K319" s="233"/>
      <c r="L319" s="151"/>
      <c r="N319" s="100"/>
      <c r="O319" s="193"/>
      <c r="P319" s="194"/>
      <c r="Q319" s="100"/>
    </row>
    <row r="320" spans="1:17" s="49" customFormat="1" ht="15" customHeight="1" x14ac:dyDescent="0.2">
      <c r="A320" s="189"/>
      <c r="B320" s="134" t="s">
        <v>254</v>
      </c>
      <c r="C320" s="190">
        <v>45107</v>
      </c>
      <c r="D320" s="190">
        <v>45114</v>
      </c>
      <c r="E320" s="191">
        <v>129400000</v>
      </c>
      <c r="F320" s="191">
        <v>17612.78</v>
      </c>
      <c r="G320" s="191">
        <v>17612.78</v>
      </c>
      <c r="H320" s="191">
        <v>129417612.78</v>
      </c>
      <c r="I320" s="128">
        <v>9.8429999999999993E-3</v>
      </c>
      <c r="J320" s="192">
        <v>9.9489999999999995E-3</v>
      </c>
      <c r="K320" s="234"/>
      <c r="L320" s="151"/>
      <c r="N320" s="100"/>
      <c r="O320" s="193"/>
      <c r="P320" s="194"/>
      <c r="Q320" s="100"/>
    </row>
    <row r="321" spans="1:17" s="121" customFormat="1" x14ac:dyDescent="0.2">
      <c r="A321" s="195"/>
      <c r="B321" s="141" t="s">
        <v>132</v>
      </c>
      <c r="C321" s="142"/>
      <c r="D321" s="196"/>
      <c r="E321" s="197">
        <f>SUM(E314:E320)</f>
        <v>786291604.35000002</v>
      </c>
      <c r="F321" s="198"/>
      <c r="G321" s="197">
        <f>SUM(G314:G320)</f>
        <v>378587.07999999996</v>
      </c>
      <c r="H321" s="197">
        <f>SUM(H314:H320)</f>
        <v>786670191.42999995</v>
      </c>
      <c r="I321" s="199">
        <f>SUM(I314:I320)</f>
        <v>5.9832999999999997E-2</v>
      </c>
      <c r="J321" s="199">
        <f>SUM(J314:J320)</f>
        <v>6.0475999999999995E-2</v>
      </c>
      <c r="K321" s="200"/>
      <c r="L321" s="195"/>
      <c r="N321" s="195"/>
      <c r="O321" s="201"/>
      <c r="P321" s="202"/>
      <c r="Q321" s="195"/>
    </row>
    <row r="322" spans="1:17" x14ac:dyDescent="0.2">
      <c r="C322" s="10"/>
      <c r="D322" s="10"/>
      <c r="E322" s="10"/>
      <c r="F322" s="10"/>
      <c r="G322" s="10"/>
      <c r="H322" s="10"/>
      <c r="I322" s="10"/>
      <c r="L322" s="181"/>
    </row>
    <row r="323" spans="1:17" x14ac:dyDescent="0.2">
      <c r="C323" s="10"/>
      <c r="D323" s="10"/>
      <c r="E323" s="10"/>
      <c r="F323" s="10"/>
      <c r="G323" s="10"/>
      <c r="H323" s="10"/>
      <c r="I323" s="10"/>
      <c r="J323" s="10"/>
      <c r="L323" s="10"/>
      <c r="M323" s="10"/>
    </row>
    <row r="324" spans="1:17" ht="12.75" x14ac:dyDescent="0.2">
      <c r="A324" s="5"/>
      <c r="B324" s="82" t="s">
        <v>265</v>
      </c>
      <c r="C324" s="10"/>
      <c r="D324" s="10"/>
      <c r="E324" s="180"/>
      <c r="F324" s="180"/>
      <c r="G324" s="180"/>
      <c r="H324" s="180"/>
      <c r="I324" s="203"/>
      <c r="J324" s="203"/>
      <c r="L324" s="10"/>
      <c r="M324" s="10"/>
    </row>
    <row r="325" spans="1:17" x14ac:dyDescent="0.2">
      <c r="C325" s="10"/>
      <c r="D325" s="10"/>
      <c r="E325" s="10"/>
      <c r="F325" s="10"/>
      <c r="G325" s="10"/>
      <c r="H325" s="10"/>
      <c r="I325" s="10"/>
      <c r="J325" s="10"/>
      <c r="L325" s="10"/>
      <c r="M325" s="10"/>
    </row>
    <row r="326" spans="1:17" x14ac:dyDescent="0.2">
      <c r="B326" s="66" t="s">
        <v>266</v>
      </c>
      <c r="M326" s="10"/>
    </row>
    <row r="327" spans="1:17" x14ac:dyDescent="0.2">
      <c r="B327" s="118" t="s">
        <v>141</v>
      </c>
      <c r="M327" s="10"/>
    </row>
    <row r="328" spans="1:17" x14ac:dyDescent="0.2">
      <c r="B328" s="160"/>
      <c r="M328" s="10"/>
    </row>
    <row r="329" spans="1:17" x14ac:dyDescent="0.2">
      <c r="B329" s="66" t="s">
        <v>267</v>
      </c>
      <c r="M329" s="10"/>
    </row>
    <row r="330" spans="1:17" x14ac:dyDescent="0.2">
      <c r="B330" s="118" t="s">
        <v>141</v>
      </c>
      <c r="M330" s="10"/>
    </row>
    <row r="331" spans="1:17" x14ac:dyDescent="0.2">
      <c r="B331" s="118"/>
      <c r="M331" s="10"/>
    </row>
    <row r="332" spans="1:17" x14ac:dyDescent="0.2">
      <c r="B332" s="66" t="s">
        <v>268</v>
      </c>
      <c r="M332" s="10"/>
    </row>
    <row r="333" spans="1:17" x14ac:dyDescent="0.2">
      <c r="B333" s="118" t="s">
        <v>141</v>
      </c>
      <c r="M333" s="10"/>
    </row>
    <row r="334" spans="1:17" x14ac:dyDescent="0.2">
      <c r="C334" s="10"/>
      <c r="D334" s="10"/>
      <c r="E334" s="10"/>
      <c r="F334" s="10"/>
      <c r="G334" s="10"/>
      <c r="H334" s="10"/>
      <c r="I334" s="10"/>
      <c r="J334" s="10"/>
      <c r="L334" s="10"/>
      <c r="M334" s="10"/>
    </row>
    <row r="335" spans="1:17" ht="12.75" x14ac:dyDescent="0.2">
      <c r="A335" s="5"/>
      <c r="B335" s="82" t="s">
        <v>269</v>
      </c>
    </row>
    <row r="337" spans="1:3" x14ac:dyDescent="0.2">
      <c r="B337" s="66" t="s">
        <v>270</v>
      </c>
    </row>
    <row r="338" spans="1:3" x14ac:dyDescent="0.2">
      <c r="B338" s="118" t="s">
        <v>141</v>
      </c>
    </row>
    <row r="339" spans="1:3" x14ac:dyDescent="0.2">
      <c r="B339" s="104"/>
    </row>
    <row r="340" spans="1:3" x14ac:dyDescent="0.2">
      <c r="B340" s="66" t="s">
        <v>271</v>
      </c>
    </row>
    <row r="341" spans="1:3" x14ac:dyDescent="0.2">
      <c r="B341" s="118" t="s">
        <v>141</v>
      </c>
    </row>
    <row r="342" spans="1:3" x14ac:dyDescent="0.2">
      <c r="B342" s="204"/>
    </row>
    <row r="343" spans="1:3" x14ac:dyDescent="0.2">
      <c r="B343" s="66" t="s">
        <v>272</v>
      </c>
    </row>
    <row r="344" spans="1:3" x14ac:dyDescent="0.2">
      <c r="B344" s="118" t="s">
        <v>141</v>
      </c>
    </row>
    <row r="345" spans="1:3" x14ac:dyDescent="0.2">
      <c r="B345" s="204"/>
    </row>
    <row r="346" spans="1:3" x14ac:dyDescent="0.2">
      <c r="B346" s="66" t="s">
        <v>273</v>
      </c>
      <c r="C346" s="6"/>
    </row>
    <row r="347" spans="1:3" x14ac:dyDescent="0.2">
      <c r="B347" s="118" t="s">
        <v>141</v>
      </c>
      <c r="C347" s="205" t="s">
        <v>274</v>
      </c>
    </row>
    <row r="349" spans="1:3" ht="12.75" x14ac:dyDescent="0.2">
      <c r="A349" s="5"/>
      <c r="B349" s="82" t="s">
        <v>275</v>
      </c>
    </row>
    <row r="350" spans="1:3" x14ac:dyDescent="0.2">
      <c r="B350" s="118" t="s">
        <v>141</v>
      </c>
    </row>
    <row r="351" spans="1:3" x14ac:dyDescent="0.2">
      <c r="B351" s="118"/>
    </row>
    <row r="352" spans="1:3" hidden="1" outlineLevel="1" x14ac:dyDescent="0.2">
      <c r="B352" s="206" t="s">
        <v>276</v>
      </c>
    </row>
    <row r="353" spans="1:23" ht="22.5" hidden="1" outlineLevel="1" x14ac:dyDescent="0.2">
      <c r="B353" s="85" t="s">
        <v>277</v>
      </c>
      <c r="C353" s="85" t="s">
        <v>278</v>
      </c>
      <c r="D353" s="85" t="s">
        <v>149</v>
      </c>
      <c r="E353" s="85" t="s">
        <v>151</v>
      </c>
      <c r="F353" s="85" t="s">
        <v>261</v>
      </c>
      <c r="G353" s="85" t="s">
        <v>279</v>
      </c>
      <c r="H353" s="85" t="s">
        <v>154</v>
      </c>
      <c r="I353" s="85" t="s">
        <v>157</v>
      </c>
      <c r="J353" s="85" t="s">
        <v>280</v>
      </c>
      <c r="K353" s="85" t="s">
        <v>121</v>
      </c>
      <c r="L353" s="85" t="s">
        <v>122</v>
      </c>
      <c r="M353" s="85" t="s">
        <v>123</v>
      </c>
      <c r="O353" s="121" t="s">
        <v>159</v>
      </c>
      <c r="Q353" s="5"/>
      <c r="U353" s="6"/>
      <c r="W353" s="5"/>
    </row>
    <row r="354" spans="1:23" ht="18" hidden="1" customHeight="1" outlineLevel="1" x14ac:dyDescent="0.2">
      <c r="B354" s="207"/>
      <c r="C354" s="164"/>
      <c r="D354" s="91"/>
      <c r="E354" s="91"/>
      <c r="F354" s="165"/>
      <c r="G354" s="165"/>
      <c r="H354" s="165"/>
      <c r="I354" s="39">
        <f>SUM(F354,H354)</f>
        <v>0</v>
      </c>
      <c r="J354" s="97"/>
      <c r="K354" s="208">
        <v>0</v>
      </c>
      <c r="L354" s="208">
        <v>0</v>
      </c>
      <c r="M354" s="235" t="s">
        <v>281</v>
      </c>
      <c r="O354" s="131" t="str">
        <f>IF((E355-$C$7)&gt;90,"LT","ST")</f>
        <v>ST</v>
      </c>
      <c r="Q354" s="5"/>
      <c r="U354" s="6"/>
      <c r="W354" s="5"/>
    </row>
    <row r="355" spans="1:23" ht="15" hidden="1" customHeight="1" outlineLevel="1" x14ac:dyDescent="0.2">
      <c r="B355" s="163"/>
      <c r="C355" s="164"/>
      <c r="D355" s="91"/>
      <c r="E355" s="91"/>
      <c r="F355" s="165"/>
      <c r="G355" s="165"/>
      <c r="H355" s="165"/>
      <c r="I355" s="39">
        <f>SUM(F355,H355)</f>
        <v>0</v>
      </c>
      <c r="J355" s="97"/>
      <c r="K355" s="208">
        <v>0</v>
      </c>
      <c r="L355" s="208">
        <v>0</v>
      </c>
      <c r="M355" s="236"/>
      <c r="O355" s="131" t="str">
        <f>IF((E356-$C$7)&gt;90,"LT","ST")</f>
        <v>ST</v>
      </c>
      <c r="Q355" s="5"/>
      <c r="U355" s="6"/>
      <c r="W355" s="5"/>
    </row>
    <row r="356" spans="1:23" hidden="1" outlineLevel="1" x14ac:dyDescent="0.2">
      <c r="B356" s="104" t="s">
        <v>132</v>
      </c>
      <c r="C356" s="104"/>
      <c r="D356" s="104"/>
      <c r="E356" s="66"/>
      <c r="F356" s="104"/>
      <c r="G356" s="104"/>
      <c r="H356" s="104"/>
      <c r="I356" s="117">
        <f>SUM(I354:I355)</f>
        <v>0</v>
      </c>
      <c r="J356" s="107"/>
      <c r="K356" s="107">
        <f>SUM(K354:K355)</f>
        <v>0</v>
      </c>
      <c r="L356" s="107">
        <f>SUM(L354:L355)</f>
        <v>0</v>
      </c>
      <c r="M356" s="107"/>
      <c r="N356" s="209">
        <v>0</v>
      </c>
    </row>
    <row r="357" spans="1:23" collapsed="1" x14ac:dyDescent="0.2">
      <c r="I357" s="57"/>
      <c r="J357" s="57"/>
      <c r="K357" s="20"/>
      <c r="L357" s="20"/>
    </row>
    <row r="358" spans="1:23" ht="12.75" x14ac:dyDescent="0.2">
      <c r="A358" s="5"/>
      <c r="B358" s="82" t="s">
        <v>282</v>
      </c>
    </row>
    <row r="360" spans="1:23" x14ac:dyDescent="0.2">
      <c r="B360" s="66" t="s">
        <v>283</v>
      </c>
    </row>
    <row r="361" spans="1:23" x14ac:dyDescent="0.2">
      <c r="B361" s="118" t="s">
        <v>141</v>
      </c>
    </row>
    <row r="362" spans="1:23" x14ac:dyDescent="0.2">
      <c r="B362" s="160"/>
    </row>
    <row r="363" spans="1:23" x14ac:dyDescent="0.2">
      <c r="B363" s="66" t="s">
        <v>284</v>
      </c>
    </row>
    <row r="364" spans="1:23" x14ac:dyDescent="0.2">
      <c r="B364" s="118" t="s">
        <v>141</v>
      </c>
    </row>
    <row r="365" spans="1:23" x14ac:dyDescent="0.2">
      <c r="B365" s="210"/>
    </row>
    <row r="366" spans="1:23" x14ac:dyDescent="0.2">
      <c r="B366" s="66" t="s">
        <v>285</v>
      </c>
    </row>
    <row r="367" spans="1:23" x14ac:dyDescent="0.2">
      <c r="B367" s="118" t="s">
        <v>141</v>
      </c>
    </row>
    <row r="368" spans="1:23" x14ac:dyDescent="0.2">
      <c r="B368" s="211"/>
    </row>
    <row r="369" spans="1:25" x14ac:dyDescent="0.2">
      <c r="B369" s="66" t="s">
        <v>286</v>
      </c>
    </row>
    <row r="370" spans="1:25" x14ac:dyDescent="0.2">
      <c r="B370" s="118" t="s">
        <v>141</v>
      </c>
    </row>
    <row r="371" spans="1:25" x14ac:dyDescent="0.2">
      <c r="B371" s="204"/>
    </row>
    <row r="372" spans="1:25" ht="12.75" x14ac:dyDescent="0.2">
      <c r="A372" s="5"/>
      <c r="B372" s="82" t="s">
        <v>287</v>
      </c>
      <c r="C372" s="83"/>
      <c r="D372" s="83"/>
      <c r="E372" s="83"/>
      <c r="F372" s="83"/>
      <c r="G372" s="178"/>
      <c r="H372" s="178"/>
    </row>
    <row r="373" spans="1:25" x14ac:dyDescent="0.2">
      <c r="B373" s="212"/>
      <c r="C373" s="212"/>
      <c r="D373" s="212"/>
      <c r="E373" s="212"/>
      <c r="F373" s="212"/>
      <c r="G373" s="212"/>
      <c r="H373" s="212"/>
    </row>
    <row r="374" spans="1:25" x14ac:dyDescent="0.2">
      <c r="B374" s="66" t="s">
        <v>288</v>
      </c>
    </row>
    <row r="375" spans="1:25" x14ac:dyDescent="0.2">
      <c r="B375" s="118" t="s">
        <v>141</v>
      </c>
    </row>
    <row r="376" spans="1:25" ht="33.75" outlineLevel="1" x14ac:dyDescent="0.2">
      <c r="B376" s="85" t="s">
        <v>113</v>
      </c>
      <c r="C376" s="85" t="s">
        <v>289</v>
      </c>
      <c r="D376" s="85" t="s">
        <v>290</v>
      </c>
      <c r="E376" s="85" t="s">
        <v>291</v>
      </c>
      <c r="F376" s="85" t="s">
        <v>292</v>
      </c>
      <c r="G376" s="85" t="s">
        <v>293</v>
      </c>
      <c r="H376" s="85" t="s">
        <v>121</v>
      </c>
      <c r="I376" s="85" t="s">
        <v>122</v>
      </c>
      <c r="Q376" s="5"/>
      <c r="S376" s="6"/>
      <c r="W376" s="5"/>
      <c r="Y376" s="6"/>
    </row>
    <row r="377" spans="1:25" outlineLevel="1" x14ac:dyDescent="0.2">
      <c r="B377" s="207" t="s">
        <v>194</v>
      </c>
      <c r="C377" s="213" t="s">
        <v>294</v>
      </c>
      <c r="D377" s="190">
        <v>45071</v>
      </c>
      <c r="E377" s="214">
        <v>32016</v>
      </c>
      <c r="F377" s="215">
        <v>0.85</v>
      </c>
      <c r="G377" s="215">
        <v>27213</v>
      </c>
      <c r="H377" s="216">
        <v>1.9999999999999999E-6</v>
      </c>
      <c r="I377" s="168">
        <v>1.9999999999999999E-6</v>
      </c>
      <c r="Q377" s="5"/>
      <c r="S377" s="6"/>
      <c r="W377" s="5"/>
      <c r="Y377" s="6"/>
    </row>
    <row r="378" spans="1:25" outlineLevel="1" x14ac:dyDescent="0.2">
      <c r="B378" s="207" t="s">
        <v>198</v>
      </c>
      <c r="C378" s="213" t="s">
        <v>295</v>
      </c>
      <c r="D378" s="190">
        <v>45055</v>
      </c>
      <c r="E378" s="214">
        <v>21237</v>
      </c>
      <c r="F378" s="215">
        <v>5.55</v>
      </c>
      <c r="G378" s="215">
        <v>117860.51</v>
      </c>
      <c r="H378" s="216">
        <v>9.0000000000000002E-6</v>
      </c>
      <c r="I378" s="168">
        <v>9.0000000000000002E-6</v>
      </c>
      <c r="Q378" s="5"/>
      <c r="S378" s="6"/>
      <c r="W378" s="5"/>
      <c r="Y378" s="6"/>
    </row>
    <row r="379" spans="1:25" outlineLevel="1" x14ac:dyDescent="0.2">
      <c r="B379" s="207" t="s">
        <v>201</v>
      </c>
      <c r="C379" s="213" t="s">
        <v>296</v>
      </c>
      <c r="D379" s="190">
        <v>45071</v>
      </c>
      <c r="E379" s="214">
        <v>2875443</v>
      </c>
      <c r="F379" s="215">
        <v>10.95</v>
      </c>
      <c r="G379" s="215">
        <v>31486581.289999999</v>
      </c>
      <c r="H379" s="216">
        <v>2.395E-3</v>
      </c>
      <c r="I379" s="168">
        <v>2.421E-3</v>
      </c>
      <c r="Q379" s="5"/>
      <c r="S379" s="6"/>
      <c r="W379" s="5"/>
      <c r="Y379" s="6"/>
    </row>
    <row r="380" spans="1:25" outlineLevel="1" x14ac:dyDescent="0.2">
      <c r="B380" s="207" t="s">
        <v>226</v>
      </c>
      <c r="C380" s="213" t="s">
        <v>297</v>
      </c>
      <c r="D380" s="190">
        <v>45068</v>
      </c>
      <c r="E380" s="214">
        <v>2011456</v>
      </c>
      <c r="F380" s="215">
        <v>27.84</v>
      </c>
      <c r="G380" s="215">
        <v>55996579.649999999</v>
      </c>
      <c r="H380" s="216">
        <v>4.2589999999999998E-3</v>
      </c>
      <c r="I380" s="168">
        <v>4.3049999999999998E-3</v>
      </c>
      <c r="Q380" s="5"/>
      <c r="S380" s="6"/>
      <c r="W380" s="5"/>
      <c r="Y380" s="6"/>
    </row>
    <row r="381" spans="1:25" outlineLevel="1" x14ac:dyDescent="0.2">
      <c r="B381" s="207" t="s">
        <v>298</v>
      </c>
      <c r="C381" s="213" t="s">
        <v>135</v>
      </c>
      <c r="D381" s="190">
        <v>45103</v>
      </c>
      <c r="E381" s="214">
        <v>89249</v>
      </c>
      <c r="F381" s="215">
        <v>6.52</v>
      </c>
      <c r="G381" s="215">
        <v>581537.56000000006</v>
      </c>
      <c r="H381" s="216">
        <v>4.3999999999999999E-5</v>
      </c>
      <c r="I381" s="168">
        <v>4.5000000000000003E-5</v>
      </c>
      <c r="Q381" s="5"/>
      <c r="S381" s="6"/>
      <c r="W381" s="5"/>
      <c r="Y381" s="6"/>
    </row>
    <row r="382" spans="1:25" outlineLevel="1" x14ac:dyDescent="0.2">
      <c r="B382" s="207" t="s">
        <v>298</v>
      </c>
      <c r="C382" s="213" t="s">
        <v>135</v>
      </c>
      <c r="D382" s="190">
        <v>45103</v>
      </c>
      <c r="E382" s="214">
        <v>89249</v>
      </c>
      <c r="F382" s="215">
        <v>3.96</v>
      </c>
      <c r="G382" s="215">
        <v>353113.67</v>
      </c>
      <c r="H382" s="216">
        <v>2.6999999999999999E-5</v>
      </c>
      <c r="I382" s="168">
        <v>2.6999999999999999E-5</v>
      </c>
      <c r="Q382" s="5"/>
      <c r="S382" s="6"/>
      <c r="W382" s="5"/>
      <c r="Y382" s="6"/>
    </row>
    <row r="383" spans="1:25" outlineLevel="1" x14ac:dyDescent="0.2">
      <c r="B383" s="207" t="s">
        <v>215</v>
      </c>
      <c r="C383" s="213" t="s">
        <v>299</v>
      </c>
      <c r="D383" s="190">
        <v>45044</v>
      </c>
      <c r="E383" s="214">
        <v>89440313</v>
      </c>
      <c r="F383" s="215">
        <v>0.97</v>
      </c>
      <c r="G383" s="215">
        <v>86755967.299999997</v>
      </c>
      <c r="H383" s="216">
        <v>6.5989999999999998E-3</v>
      </c>
      <c r="I383" s="168">
        <v>6.6689999999999996E-3</v>
      </c>
      <c r="Q383" s="5"/>
      <c r="S383" s="6"/>
      <c r="W383" s="5"/>
      <c r="Y383" s="6"/>
    </row>
    <row r="384" spans="1:25" outlineLevel="1" x14ac:dyDescent="0.2">
      <c r="B384" s="207" t="s">
        <v>224</v>
      </c>
      <c r="C384" s="213" t="s">
        <v>300</v>
      </c>
      <c r="D384" s="190">
        <v>45099</v>
      </c>
      <c r="E384" s="214">
        <v>513754</v>
      </c>
      <c r="F384" s="215">
        <v>0.97</v>
      </c>
      <c r="G384" s="215">
        <v>459191.05</v>
      </c>
      <c r="H384" s="216">
        <v>3.4999999999999997E-5</v>
      </c>
      <c r="I384" s="168">
        <v>3.4999999999999997E-5</v>
      </c>
      <c r="Q384" s="5"/>
      <c r="S384" s="6"/>
      <c r="W384" s="5"/>
      <c r="Y384" s="6"/>
    </row>
    <row r="385" spans="2:25" outlineLevel="1" x14ac:dyDescent="0.2">
      <c r="B385" s="104" t="s">
        <v>132</v>
      </c>
      <c r="C385" s="159"/>
      <c r="D385" s="159"/>
      <c r="E385" s="217"/>
      <c r="F385" s="105"/>
      <c r="G385" s="105">
        <f>SUM(G377:G384)</f>
        <v>175778044.03000003</v>
      </c>
      <c r="H385" s="107">
        <f>SUM(H377:H384)</f>
        <v>1.337E-2</v>
      </c>
      <c r="I385" s="107">
        <f>SUM(I377:I384)</f>
        <v>1.3513000000000001E-2</v>
      </c>
      <c r="Q385" s="5"/>
      <c r="S385" s="6"/>
      <c r="W385" s="5"/>
      <c r="Y385" s="6"/>
    </row>
    <row r="386" spans="2:25" x14ac:dyDescent="0.2">
      <c r="B386" s="5"/>
      <c r="J386" s="19"/>
    </row>
    <row r="387" spans="2:25" x14ac:dyDescent="0.2">
      <c r="B387" s="66" t="s">
        <v>301</v>
      </c>
      <c r="G387" s="218"/>
    </row>
    <row r="388" spans="2:25" x14ac:dyDescent="0.2">
      <c r="B388" s="118" t="s">
        <v>141</v>
      </c>
      <c r="G388" s="57"/>
    </row>
    <row r="389" spans="2:25" x14ac:dyDescent="0.2">
      <c r="B389" s="160"/>
    </row>
    <row r="390" spans="2:25" x14ac:dyDescent="0.2">
      <c r="B390" s="66" t="s">
        <v>302</v>
      </c>
    </row>
    <row r="391" spans="2:25" x14ac:dyDescent="0.2">
      <c r="B391" s="118" t="s">
        <v>141</v>
      </c>
    </row>
    <row r="392" spans="2:25" x14ac:dyDescent="0.2">
      <c r="B392" s="159"/>
      <c r="C392" s="159"/>
      <c r="D392" s="159"/>
      <c r="E392" s="219"/>
      <c r="F392" s="219"/>
      <c r="G392" s="217"/>
      <c r="H392" s="217"/>
    </row>
    <row r="393" spans="2:25" x14ac:dyDescent="0.2">
      <c r="B393" s="66" t="s">
        <v>303</v>
      </c>
    </row>
    <row r="394" spans="2:25" x14ac:dyDescent="0.2">
      <c r="B394" s="118" t="s">
        <v>141</v>
      </c>
    </row>
    <row r="395" spans="2:25" x14ac:dyDescent="0.2">
      <c r="B395" s="159"/>
      <c r="C395" s="159"/>
      <c r="D395" s="159"/>
      <c r="E395" s="219"/>
      <c r="F395" s="219"/>
      <c r="G395" s="217"/>
      <c r="H395" s="217"/>
    </row>
    <row r="396" spans="2:25" x14ac:dyDescent="0.2">
      <c r="B396" s="66" t="s">
        <v>304</v>
      </c>
    </row>
    <row r="397" spans="2:25" x14ac:dyDescent="0.2">
      <c r="B397" s="118"/>
    </row>
    <row r="398" spans="2:25" ht="33.75" outlineLevel="1" x14ac:dyDescent="0.2">
      <c r="B398" s="85" t="s">
        <v>113</v>
      </c>
      <c r="C398" s="85" t="s">
        <v>305</v>
      </c>
      <c r="D398" s="85" t="s">
        <v>290</v>
      </c>
      <c r="E398" s="85" t="s">
        <v>306</v>
      </c>
      <c r="F398" s="85" t="s">
        <v>307</v>
      </c>
      <c r="G398" s="85" t="s">
        <v>308</v>
      </c>
      <c r="H398" s="85" t="s">
        <v>121</v>
      </c>
      <c r="I398" s="85" t="s">
        <v>122</v>
      </c>
      <c r="Q398" s="5"/>
      <c r="S398" s="6"/>
      <c r="W398" s="5"/>
      <c r="Y398" s="6"/>
    </row>
    <row r="399" spans="2:25" outlineLevel="1" x14ac:dyDescent="0.2">
      <c r="B399" s="89" t="s">
        <v>127</v>
      </c>
      <c r="C399" s="90" t="s">
        <v>309</v>
      </c>
      <c r="D399" s="190">
        <v>45063</v>
      </c>
      <c r="E399" s="214">
        <v>2622273</v>
      </c>
      <c r="F399" s="215">
        <v>0</v>
      </c>
      <c r="G399" s="215">
        <v>0</v>
      </c>
      <c r="H399" s="216">
        <v>0</v>
      </c>
      <c r="I399" s="168">
        <v>0</v>
      </c>
      <c r="Q399" s="5"/>
      <c r="S399" s="6"/>
      <c r="W399" s="5"/>
      <c r="Y399" s="6"/>
    </row>
    <row r="400" spans="2:25" outlineLevel="1" x14ac:dyDescent="0.2">
      <c r="B400" s="104" t="s">
        <v>132</v>
      </c>
      <c r="C400" s="159"/>
      <c r="D400" s="159"/>
      <c r="E400" s="217"/>
      <c r="F400" s="105">
        <f>SUM(F399:F399)</f>
        <v>0</v>
      </c>
      <c r="G400" s="105">
        <f>SUM(G399:G399)</f>
        <v>0</v>
      </c>
      <c r="H400" s="107">
        <f>SUM(H399:H399)</f>
        <v>0</v>
      </c>
      <c r="I400" s="107">
        <f>SUM(I399:I399)</f>
        <v>0</v>
      </c>
      <c r="Q400" s="5"/>
      <c r="S400" s="6"/>
      <c r="W400" s="5"/>
      <c r="Y400" s="6"/>
    </row>
    <row r="401" spans="1:8" x14ac:dyDescent="0.2">
      <c r="B401" s="183"/>
      <c r="C401" s="159"/>
      <c r="D401" s="159"/>
      <c r="E401" s="219"/>
      <c r="F401" s="219"/>
      <c r="G401" s="217"/>
      <c r="H401" s="217"/>
    </row>
    <row r="402" spans="1:8" ht="12.75" x14ac:dyDescent="0.2">
      <c r="A402" s="5"/>
      <c r="B402" s="82" t="s">
        <v>310</v>
      </c>
    </row>
    <row r="403" spans="1:8" x14ac:dyDescent="0.2">
      <c r="A403" s="5"/>
      <c r="B403" s="5"/>
    </row>
    <row r="404" spans="1:8" x14ac:dyDescent="0.2">
      <c r="A404" s="162"/>
      <c r="B404" s="220" t="s">
        <v>10</v>
      </c>
      <c r="C404" s="221">
        <v>44561</v>
      </c>
      <c r="D404" s="221">
        <v>44926</v>
      </c>
      <c r="E404" s="221">
        <v>45107</v>
      </c>
    </row>
    <row r="405" spans="1:8" x14ac:dyDescent="0.2">
      <c r="A405" s="222"/>
      <c r="B405" s="223" t="s">
        <v>311</v>
      </c>
      <c r="C405" s="224">
        <v>13244639868.310001</v>
      </c>
      <c r="D405" s="224">
        <v>14569538084.650002</v>
      </c>
      <c r="E405" s="225">
        <v>13008003658.99</v>
      </c>
    </row>
    <row r="406" spans="1:8" x14ac:dyDescent="0.2">
      <c r="A406" s="222"/>
      <c r="B406" s="223" t="s">
        <v>312</v>
      </c>
      <c r="C406" s="226">
        <v>2.2624</v>
      </c>
      <c r="D406" s="226">
        <v>2.5701000000000001</v>
      </c>
      <c r="E406" s="227">
        <v>2.4102999999999999</v>
      </c>
    </row>
    <row r="408" spans="1:8" ht="12.75" x14ac:dyDescent="0.2">
      <c r="B408" s="82" t="s">
        <v>313</v>
      </c>
    </row>
    <row r="409" spans="1:8" ht="12.75" x14ac:dyDescent="0.2">
      <c r="B409" s="82"/>
    </row>
    <row r="410" spans="1:8" x14ac:dyDescent="0.2">
      <c r="B410" s="220" t="s">
        <v>314</v>
      </c>
      <c r="C410" s="220" t="s">
        <v>315</v>
      </c>
      <c r="D410" s="220" t="s">
        <v>316</v>
      </c>
    </row>
    <row r="411" spans="1:8" x14ac:dyDescent="0.2">
      <c r="B411" s="134" t="s">
        <v>317</v>
      </c>
      <c r="C411" s="228">
        <v>0.93042767665701387</v>
      </c>
      <c r="D411" s="191">
        <f>SUM('Anexa 11_RO'!H134,'Anexa 11_RO'!H141,'Anexa 11_RO'!S161,'Anexa 11_RO'!F263,'Anexa 11_RO'!F308)</f>
        <v>12103006622.380001</v>
      </c>
      <c r="E411" s="57"/>
    </row>
    <row r="412" spans="1:8" x14ac:dyDescent="0.2">
      <c r="B412" s="134" t="s">
        <v>318</v>
      </c>
      <c r="C412" s="228">
        <v>1</v>
      </c>
      <c r="D412" s="191">
        <v>13008003658.99</v>
      </c>
      <c r="E412" s="56"/>
    </row>
    <row r="415" spans="1:8" x14ac:dyDescent="0.2">
      <c r="B415" s="5" t="s">
        <v>319</v>
      </c>
      <c r="E415" s="5" t="s">
        <v>320</v>
      </c>
    </row>
    <row r="417" spans="2:5" x14ac:dyDescent="0.2">
      <c r="B417" s="10" t="s">
        <v>321</v>
      </c>
      <c r="E417" s="5" t="s">
        <v>322</v>
      </c>
    </row>
    <row r="418" spans="2:5" x14ac:dyDescent="0.2">
      <c r="B418" s="10" t="s">
        <v>323</v>
      </c>
      <c r="E418" s="5" t="s">
        <v>324</v>
      </c>
    </row>
    <row r="419" spans="2:5" x14ac:dyDescent="0.2">
      <c r="B419" s="10" t="s">
        <v>325</v>
      </c>
      <c r="E419" s="5" t="s">
        <v>326</v>
      </c>
    </row>
    <row r="421" spans="2:5" ht="15.75" customHeight="1" x14ac:dyDescent="0.2">
      <c r="B421" s="10" t="s">
        <v>327</v>
      </c>
    </row>
    <row r="422" spans="2:5" x14ac:dyDescent="0.2">
      <c r="B422" s="10" t="s">
        <v>328</v>
      </c>
    </row>
    <row r="423" spans="2:5" x14ac:dyDescent="0.2">
      <c r="B423" s="10" t="s">
        <v>325</v>
      </c>
    </row>
  </sheetData>
  <mergeCells count="10">
    <mergeCell ref="K156:L156"/>
    <mergeCell ref="Q158:Q160"/>
    <mergeCell ref="K314:K320"/>
    <mergeCell ref="M354:M355"/>
    <mergeCell ref="A9:A10"/>
    <mergeCell ref="B9:B10"/>
    <mergeCell ref="C9:F9"/>
    <mergeCell ref="G9:J9"/>
    <mergeCell ref="G156:H156"/>
    <mergeCell ref="I156:J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Raicu, Mihai</dc:creator>
  <cp:lastModifiedBy>Ionescu, Corina</cp:lastModifiedBy>
  <dcterms:created xsi:type="dcterms:W3CDTF">2023-08-30T08:32:10Z</dcterms:created>
  <dcterms:modified xsi:type="dcterms:W3CDTF">2023-08-31T09:50:44Z</dcterms:modified>
</cp:coreProperties>
</file>